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0" windowWidth="11115" windowHeight="5325" tabRatio="969" activeTab="0"/>
  </bookViews>
  <sheets>
    <sheet name="Ocena turnieju" sheetId="1" r:id="rId1"/>
    <sheet name="Tytuł" sheetId="2" r:id="rId2"/>
    <sheet name="Lista TG(S)" sheetId="3" r:id="rId3"/>
    <sheet name="64(S)" sheetId="4" r:id="rId4"/>
    <sheet name="ListaTG(D)" sheetId="5" r:id="rId5"/>
    <sheet name="16(D)" sheetId="6" r:id="rId6"/>
    <sheet name="PunktacjaTG 64(S)" sheetId="7" r:id="rId7"/>
    <sheet name="PunktacjaTG 16(D)" sheetId="8" r:id="rId8"/>
    <sheet name="Arkusz1" sheetId="9" state="hidden" r:id="rId9"/>
  </sheets>
  <definedNames>
    <definedName name="_Order1" hidden="1">255</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Imie">'Lista TG(S)'!$M$9:$M$136</definedName>
    <definedName name="Nazwisko">'Lista TG(S)'!$J$9:$J$72</definedName>
    <definedName name="Nazwisko_Q">#REF!</definedName>
    <definedName name="Nazwisko1">'Lista TG(S)'!$M$9:$M$136</definedName>
    <definedName name="_xlnm.Print_Area" localSheetId="5">'16(D)'!$A$1:$O$81</definedName>
    <definedName name="_xlnm.Print_Area" localSheetId="3">'64(S)'!$A$1:$P$162</definedName>
    <definedName name="_xlnm.Print_Area" localSheetId="2">'Lista TG(S)'!$A$1:$H$72</definedName>
    <definedName name="_xlnm.Print_Area" localSheetId="4">'ListaTG(D)'!$A$1:$I$41</definedName>
    <definedName name="_xlnm.Print_Area" localSheetId="0">'Ocena turnieju'!$A$1:$O$150</definedName>
    <definedName name="_xlnm.Print_Area" localSheetId="7">'PunktacjaTG 16(D)'!$A$1:$H$40</definedName>
    <definedName name="_xlnm.Print_Area" localSheetId="6">'PunktacjaTG 64(S)'!$A$1:$H$72</definedName>
    <definedName name="_xlnm.Print_Titles" localSheetId="2">'Lista TG(S)'!$1:$8</definedName>
    <definedName name="_xlnm.Print_Titles" localSheetId="7">'PunktacjaTG 16(D)'!$1:$8</definedName>
    <definedName name="_xlnm.Print_Titles" localSheetId="6">'PunktacjaTG 64(S)'!$1:$8</definedName>
  </definedNames>
  <calcPr fullCalcOnLoad="1"/>
</workbook>
</file>

<file path=xl/comments3.xml><?xml version="1.0" encoding="utf-8"?>
<comments xmlns="http://schemas.openxmlformats.org/spreadsheetml/2006/main">
  <authors>
    <author>Pete</author>
  </authors>
  <commentList>
    <comment ref="G8" authorId="0">
      <text>
        <r>
          <rPr>
            <b/>
            <sz val="8"/>
            <rFont val="Tahoma"/>
            <family val="2"/>
          </rPr>
          <t>Pete:</t>
        </r>
        <r>
          <rPr>
            <sz val="8"/>
            <rFont val="Tahoma"/>
            <family val="2"/>
          </rPr>
          <t xml:space="preserve">
DA - dopuszczony bezpośrednio
WC - dzika karta
LL - Lucky Loser
Q - zwycięzca eliminacji</t>
        </r>
      </text>
    </comment>
  </commentList>
</comments>
</file>

<file path=xl/comments4.xml><?xml version="1.0" encoding="utf-8"?>
<comments xmlns="http://schemas.openxmlformats.org/spreadsheetml/2006/main">
  <authors>
    <author>Piotrek</author>
  </authors>
  <commentList>
    <comment ref="H9" authorId="0">
      <text>
        <r>
          <rPr>
            <b/>
            <sz val="8"/>
            <rFont val="Tahoma"/>
            <family val="2"/>
          </rPr>
          <t>Piotrek:</t>
        </r>
        <r>
          <rPr>
            <sz val="8"/>
            <rFont val="Tahoma"/>
            <family val="2"/>
          </rPr>
          <t xml:space="preserve">
a-przepisuje górne nazwisko
as- przepisuje górne pogrubione
b-przepisuje dolne nazwisko
bs-przepisuje dolne pogrubione</t>
        </r>
      </text>
    </comment>
    <comment ref="H90" authorId="0">
      <text>
        <r>
          <rPr>
            <b/>
            <sz val="8"/>
            <rFont val="Tahoma"/>
            <family val="2"/>
          </rPr>
          <t>Piotrek:</t>
        </r>
        <r>
          <rPr>
            <sz val="8"/>
            <rFont val="Tahoma"/>
            <family val="2"/>
          </rPr>
          <t xml:space="preserve">
a-przepisuje górne nazwisko
as- przepisuje górne pogrubione
b-przepisuje dolne nazwisko
bs-przepisuje dolne pogrubione</t>
        </r>
      </text>
    </comment>
  </commentList>
</comments>
</file>

<file path=xl/comments5.xml><?xml version="1.0" encoding="utf-8"?>
<comments xmlns="http://schemas.openxmlformats.org/spreadsheetml/2006/main">
  <authors>
    <author>Piotrek</author>
  </authors>
  <commentList>
    <comment ref="J9" authorId="0">
      <text>
        <r>
          <rPr>
            <b/>
            <sz val="8"/>
            <rFont val="Tahoma"/>
            <family val="2"/>
          </rPr>
          <t>Piotrek:</t>
        </r>
        <r>
          <rPr>
            <sz val="8"/>
            <rFont val="Tahoma"/>
            <family val="2"/>
          </rPr>
          <t xml:space="preserve">
Nie wypełniaj tej kolumny</t>
        </r>
      </text>
    </comment>
    <comment ref="O9" authorId="0">
      <text>
        <r>
          <rPr>
            <b/>
            <sz val="8"/>
            <rFont val="Tahoma"/>
            <family val="2"/>
          </rPr>
          <t>Piotrek:</t>
        </r>
        <r>
          <rPr>
            <sz val="8"/>
            <rFont val="Tahoma"/>
            <family val="2"/>
          </rPr>
          <t xml:space="preserve">
Nie wypełniaj tej kolumny</t>
        </r>
      </text>
    </comment>
    <comment ref="P9" authorId="0">
      <text>
        <r>
          <rPr>
            <b/>
            <sz val="8"/>
            <rFont val="Tahoma"/>
            <family val="2"/>
          </rPr>
          <t>Piotrek:</t>
        </r>
        <r>
          <rPr>
            <sz val="8"/>
            <rFont val="Tahoma"/>
            <family val="2"/>
          </rPr>
          <t xml:space="preserve">
Nie wypełniaj tej kolumny</t>
        </r>
      </text>
    </comment>
  </commentList>
</comments>
</file>

<file path=xl/comments6.xml><?xml version="1.0" encoding="utf-8"?>
<comments xmlns="http://schemas.openxmlformats.org/spreadsheetml/2006/main">
  <authors>
    <author>Piotrek</author>
  </authors>
  <commentList>
    <comment ref="H11" authorId="0">
      <text>
        <r>
          <rPr>
            <b/>
            <sz val="8"/>
            <rFont val="Tahoma"/>
            <family val="2"/>
          </rPr>
          <t xml:space="preserve">Piotrek:
</t>
        </r>
        <r>
          <rPr>
            <sz val="8"/>
            <rFont val="Tahoma"/>
            <family val="2"/>
          </rPr>
          <t>a-przepisuje górne nazwisko
as- przepisuje górne pogrubione
b-przepisuje dolne nazwisko
bs-przepisuje dolne pogrubione</t>
        </r>
      </text>
    </comment>
    <comment ref="L39" authorId="0">
      <text>
        <r>
          <rPr>
            <b/>
            <sz val="8"/>
            <rFont val="Tahoma"/>
            <family val="2"/>
          </rPr>
          <t>Piotrek:</t>
        </r>
        <r>
          <rPr>
            <sz val="8"/>
            <rFont val="Tahoma"/>
            <family val="2"/>
          </rPr>
          <t xml:space="preserve">
a-przepisuje górne nazwisko
as- przepisuje górne pogrubione
b-przepisuje dolne nazwisko
bs-przepisuje dolne pogrubione</t>
        </r>
      </text>
    </comment>
  </commentList>
</comments>
</file>

<file path=xl/sharedStrings.xml><?xml version="1.0" encoding="utf-8"?>
<sst xmlns="http://schemas.openxmlformats.org/spreadsheetml/2006/main" count="862" uniqueCount="450">
  <si>
    <t>STRONA TYTUŁOWA</t>
  </si>
  <si>
    <t>Uzupełnij podstawowe dane o turnieju:</t>
  </si>
  <si>
    <t>Nazwa turnieju:</t>
  </si>
  <si>
    <t>Sędzia naczelny:</t>
  </si>
  <si>
    <t>Kategoria:</t>
  </si>
  <si>
    <t>Miasto:</t>
  </si>
  <si>
    <t>Data:</t>
  </si>
  <si>
    <t>Dyrektor turnieju:</t>
  </si>
  <si>
    <t>#</t>
  </si>
  <si>
    <t>Nazwisko</t>
  </si>
  <si>
    <t>Imię</t>
  </si>
  <si>
    <t>Klub</t>
  </si>
  <si>
    <t>Nr licencji</t>
  </si>
  <si>
    <t>Data ur.</t>
  </si>
  <si>
    <t>Rank.</t>
  </si>
  <si>
    <t>Stat.</t>
  </si>
  <si>
    <t>LISTA UCZESTNIKÓW TURNIEJU GŁÓWNEGO</t>
  </si>
  <si>
    <t>Sędzia Naczelny:</t>
  </si>
  <si>
    <t>TURNIEJ GŁÓWNY</t>
  </si>
  <si>
    <t>GRA POJEDYNCZA</t>
  </si>
  <si>
    <t>S</t>
  </si>
  <si>
    <t>Rank</t>
  </si>
  <si>
    <t>Nazwisko i imię</t>
  </si>
  <si>
    <t>II Runda</t>
  </si>
  <si>
    <t>Ćwierćfinały</t>
  </si>
  <si>
    <t>Półfinały</t>
  </si>
  <si>
    <t>Finał</t>
  </si>
  <si>
    <t>a</t>
  </si>
  <si>
    <t>as</t>
  </si>
  <si>
    <t>Rozstawieni gracze</t>
  </si>
  <si>
    <t>Lucky losers</t>
  </si>
  <si>
    <t>Zamiast</t>
  </si>
  <si>
    <t>Data i godzina losowania:</t>
  </si>
  <si>
    <t>Gracze obecni przy losowaniu:</t>
  </si>
  <si>
    <t>Podpis sędziego naczelnego:</t>
  </si>
  <si>
    <t>Data/godzina</t>
  </si>
  <si>
    <t>Zwycięzca</t>
  </si>
  <si>
    <t>Oczekujący</t>
  </si>
  <si>
    <t>Gracz 1</t>
  </si>
  <si>
    <t>Gracz 2</t>
  </si>
  <si>
    <t>Suma rank. deblowych</t>
  </si>
  <si>
    <t>Rankingi gracza 1</t>
  </si>
  <si>
    <t>Rankingi gracza 2</t>
  </si>
  <si>
    <t>singlowy</t>
  </si>
  <si>
    <t>deblowy</t>
  </si>
  <si>
    <t>Suma rank. singlowych</t>
  </si>
  <si>
    <t>Priorytet</t>
  </si>
  <si>
    <t>Sortuj 1</t>
  </si>
  <si>
    <t>Sortuj 2</t>
  </si>
  <si>
    <t>Sortuj 3</t>
  </si>
  <si>
    <t>GRA PODWÓJNA</t>
  </si>
  <si>
    <t>PZT</t>
  </si>
  <si>
    <t>PUNKTACJA UCZESTNIKÓW TURNIEJU GŁÓWNEGO</t>
  </si>
  <si>
    <t>Lp</t>
  </si>
  <si>
    <t>3-4</t>
  </si>
  <si>
    <t>5-8</t>
  </si>
  <si>
    <t>9-16</t>
  </si>
  <si>
    <t>17-32</t>
  </si>
  <si>
    <t>ranga turnieju:</t>
  </si>
  <si>
    <t>Zwycięzcy:</t>
  </si>
  <si>
    <t>St</t>
  </si>
  <si>
    <t>2</t>
  </si>
  <si>
    <t>Dane gracza 1</t>
  </si>
  <si>
    <t>Dane gracza 2</t>
  </si>
  <si>
    <t>strona 1/2</t>
  </si>
  <si>
    <t>strona 2/2</t>
  </si>
  <si>
    <t>III Runda</t>
  </si>
  <si>
    <t>Rozstawione pary</t>
  </si>
  <si>
    <t>"OBSŁUGA TURNIEJÓW PZT"</t>
  </si>
  <si>
    <t>33-64</t>
  </si>
  <si>
    <t>GRACZ 1</t>
  </si>
  <si>
    <t>GRACZ 2</t>
  </si>
  <si>
    <t xml:space="preserve">TG </t>
  </si>
  <si>
    <t>TG</t>
  </si>
  <si>
    <t>AS</t>
  </si>
  <si>
    <t>Warszawa</t>
  </si>
  <si>
    <t>18-20.05.2013</t>
  </si>
  <si>
    <t>Skrzaty</t>
  </si>
  <si>
    <t>Paweł Marciszewski</t>
  </si>
  <si>
    <t>Anna Jastrzębska</t>
  </si>
  <si>
    <t>GUZOWSKI</t>
  </si>
  <si>
    <t>MARCIN</t>
  </si>
  <si>
    <t>MKS AM Tenis</t>
  </si>
  <si>
    <t>223/MA</t>
  </si>
  <si>
    <t>21/02/2001</t>
  </si>
  <si>
    <t>RZĄDKOWSKI</t>
  </si>
  <si>
    <t>KAMIL</t>
  </si>
  <si>
    <t>MKS AM TENIS</t>
  </si>
  <si>
    <t>22/MA</t>
  </si>
  <si>
    <t>13/01/2001</t>
  </si>
  <si>
    <t>PAWLAK</t>
  </si>
  <si>
    <t>PIOTR</t>
  </si>
  <si>
    <t>WKT  Mera Warszawa</t>
  </si>
  <si>
    <t>580/MA</t>
  </si>
  <si>
    <t>12/01/2002</t>
  </si>
  <si>
    <t>FRANKOWSKI</t>
  </si>
  <si>
    <t>TOMASZ</t>
  </si>
  <si>
    <t>WTS DeSki</t>
  </si>
  <si>
    <t>518/MA</t>
  </si>
  <si>
    <t>30/03/2001</t>
  </si>
  <si>
    <t>FILOCHOWSKI</t>
  </si>
  <si>
    <t>STANISŁAW</t>
  </si>
  <si>
    <t>227/MA</t>
  </si>
  <si>
    <t>17/07/2001</t>
  </si>
  <si>
    <t>MAGIELSKI</t>
  </si>
  <si>
    <t>JAN</t>
  </si>
  <si>
    <t>MATCHPOINT Komorów</t>
  </si>
  <si>
    <t>38/MA</t>
  </si>
  <si>
    <t>26/09/2001</t>
  </si>
  <si>
    <t>CICHACKI</t>
  </si>
  <si>
    <t>BARTOSZ</t>
  </si>
  <si>
    <t>98/MA</t>
  </si>
  <si>
    <t>09/05/2001</t>
  </si>
  <si>
    <t>MARCHEWKA</t>
  </si>
  <si>
    <t>MICHAŁ</t>
  </si>
  <si>
    <t>UKT Radość 90</t>
  </si>
  <si>
    <t>606/ma</t>
  </si>
  <si>
    <t>03/08/2002</t>
  </si>
  <si>
    <t>BĄKOWSKI</t>
  </si>
  <si>
    <t>JAKUB</t>
  </si>
  <si>
    <t>NST</t>
  </si>
  <si>
    <t xml:space="preserve"> 370/MA</t>
  </si>
  <si>
    <t>06/10/2001</t>
  </si>
  <si>
    <t>SADOMSKI</t>
  </si>
  <si>
    <t>511/MA</t>
  </si>
  <si>
    <t>30/01/2001</t>
  </si>
  <si>
    <t>OKOŃSKI</t>
  </si>
  <si>
    <t>MAKS</t>
  </si>
  <si>
    <t>912/MA</t>
  </si>
  <si>
    <t>04/02/2001</t>
  </si>
  <si>
    <t>PŁUSA</t>
  </si>
  <si>
    <t>607/MA</t>
  </si>
  <si>
    <t>02/02/2001</t>
  </si>
  <si>
    <t>SEIDEL</t>
  </si>
  <si>
    <t>KS TENNIS LIFE Brwinów</t>
  </si>
  <si>
    <t>796/MA</t>
  </si>
  <si>
    <t>18/01/2001</t>
  </si>
  <si>
    <t>WOJTYŃSKI</t>
  </si>
  <si>
    <t>BENJAMIN</t>
  </si>
  <si>
    <t>706/MA</t>
  </si>
  <si>
    <t>20/09/2001</t>
  </si>
  <si>
    <t>PASTUSZAK</t>
  </si>
  <si>
    <t>FRANCISZEK</t>
  </si>
  <si>
    <t>Morelowa Tenis Club</t>
  </si>
  <si>
    <t>29/MA</t>
  </si>
  <si>
    <t>06/01/2001</t>
  </si>
  <si>
    <t>ZYGMUNT</t>
  </si>
  <si>
    <t>NICHOLAS</t>
  </si>
  <si>
    <t>588/MA</t>
  </si>
  <si>
    <t>10/08/2002</t>
  </si>
  <si>
    <t>WOLAK</t>
  </si>
  <si>
    <t>OLGIERD</t>
  </si>
  <si>
    <t>PS-Tennis A.Tajchman</t>
  </si>
  <si>
    <t>793/MA</t>
  </si>
  <si>
    <t>09/09/2001</t>
  </si>
  <si>
    <t>GINAŁ</t>
  </si>
  <si>
    <t>364/MA</t>
  </si>
  <si>
    <t>07/04/2003</t>
  </si>
  <si>
    <t>ZBUCKI</t>
  </si>
  <si>
    <t>559/MA</t>
  </si>
  <si>
    <t>28/04/2002</t>
  </si>
  <si>
    <t>HEROK</t>
  </si>
  <si>
    <t>JULIUSZ</t>
  </si>
  <si>
    <t>1235/MA</t>
  </si>
  <si>
    <t>08/03/2003</t>
  </si>
  <si>
    <t>GNIAZDOWSKI</t>
  </si>
  <si>
    <t>ST Tie Break</t>
  </si>
  <si>
    <t>443/MA</t>
  </si>
  <si>
    <t>14/06/2002</t>
  </si>
  <si>
    <t>ORZOŁEK</t>
  </si>
  <si>
    <t>WIKTOR</t>
  </si>
  <si>
    <t>KT LEGIA</t>
  </si>
  <si>
    <t>119/MA</t>
  </si>
  <si>
    <t>05/10/2001</t>
  </si>
  <si>
    <t>VU</t>
  </si>
  <si>
    <t>LONG KACPER</t>
  </si>
  <si>
    <t>1383/MA</t>
  </si>
  <si>
    <t>19/06/2001</t>
  </si>
  <si>
    <t>MAŃKOWSKI</t>
  </si>
  <si>
    <t>DANIEL</t>
  </si>
  <si>
    <t>UKS Tenisowe ASY</t>
  </si>
  <si>
    <t>818/MA</t>
  </si>
  <si>
    <t>31/12/2002</t>
  </si>
  <si>
    <t>SMOLIŃSKI</t>
  </si>
  <si>
    <t>MATEUSZ</t>
  </si>
  <si>
    <t>865/MA</t>
  </si>
  <si>
    <t>SZYMULA-ZAWADZKI</t>
  </si>
  <si>
    <t>36/MA</t>
  </si>
  <si>
    <t>21/11/2001</t>
  </si>
  <si>
    <t>STOKOWSKI</t>
  </si>
  <si>
    <t>PATRYK</t>
  </si>
  <si>
    <t>SPORTEUM</t>
  </si>
  <si>
    <t>1293/MA</t>
  </si>
  <si>
    <t>12/12/2003</t>
  </si>
  <si>
    <t>WACHOWSKI</t>
  </si>
  <si>
    <t>KRZYSZTOF</t>
  </si>
  <si>
    <t>WKT MERA</t>
  </si>
  <si>
    <t>1328/MA</t>
  </si>
  <si>
    <t>29/01/2001</t>
  </si>
  <si>
    <t>BORKOWSKI</t>
  </si>
  <si>
    <t>UKS SPORTTEAM</t>
  </si>
  <si>
    <t>1352/MA</t>
  </si>
  <si>
    <t>02/01/2002</t>
  </si>
  <si>
    <t>BŁOCKI</t>
  </si>
  <si>
    <t>BARTŁOMIEJ</t>
  </si>
  <si>
    <t>995/MA</t>
  </si>
  <si>
    <t>03/10/2002</t>
  </si>
  <si>
    <t>BEDNARSKI</t>
  </si>
  <si>
    <t>ANTEK</t>
  </si>
  <si>
    <t>1453/MA</t>
  </si>
  <si>
    <t>09/09/2003</t>
  </si>
  <si>
    <t>NICZEWSKI</t>
  </si>
  <si>
    <t>FILIP</t>
  </si>
  <si>
    <t>KS Warszawianka</t>
  </si>
  <si>
    <t>1901/ MA</t>
  </si>
  <si>
    <t>27/02/2001</t>
  </si>
  <si>
    <t>KACPERSKI</t>
  </si>
  <si>
    <t>1524/MA</t>
  </si>
  <si>
    <t>12/07/2001</t>
  </si>
  <si>
    <t>NR</t>
  </si>
  <si>
    <t>WAJDEMAJER</t>
  </si>
  <si>
    <t>1618/MA</t>
  </si>
  <si>
    <t>31/07/2001</t>
  </si>
  <si>
    <t>MICHAŁOWSKI</t>
  </si>
  <si>
    <t>ANTONI</t>
  </si>
  <si>
    <t>562/MA</t>
  </si>
  <si>
    <t>24.09.2002</t>
  </si>
  <si>
    <t>BYE</t>
  </si>
  <si>
    <t>A</t>
  </si>
  <si>
    <t>B</t>
  </si>
  <si>
    <t>BS</t>
  </si>
  <si>
    <t>MAKSYMILIAN</t>
  </si>
  <si>
    <t>BENIAMIN</t>
  </si>
  <si>
    <t>UKT RADOŚĆ 90</t>
  </si>
  <si>
    <t>WTS DESKI</t>
  </si>
  <si>
    <t>ANTONII</t>
  </si>
  <si>
    <t>SZPAK</t>
  </si>
  <si>
    <t>SZYMON</t>
  </si>
  <si>
    <t>MATCHPOINT KOMORÓW</t>
  </si>
  <si>
    <t>FRANICSZEK</t>
  </si>
  <si>
    <t xml:space="preserve">ST TIE BREAK </t>
  </si>
  <si>
    <t>BYE,</t>
  </si>
  <si>
    <t xml:space="preserve">GNIAZDOWSKI </t>
  </si>
  <si>
    <t>GUZOWSKI, MARCIN MKS AM TENIS</t>
  </si>
  <si>
    <t>RZĄDKOWSKI, KAMIL MKS AM TENIS</t>
  </si>
  <si>
    <t>SZPAK, SZYMON WKT MERA WARSZAWA</t>
  </si>
  <si>
    <t>PAWLAK PIOTR WKT MERA WARSZAWA</t>
  </si>
  <si>
    <t>FILOCHOWSKI STANISŁAW</t>
  </si>
  <si>
    <t>CICHACKI BARTOSZ</t>
  </si>
  <si>
    <t>MARCHEWKA, MICHAŁ</t>
  </si>
  <si>
    <t>SADOMSKI, MARCIN</t>
  </si>
  <si>
    <t xml:space="preserve">BYE, </t>
  </si>
  <si>
    <t>FRANKOWSKI TOMASZ</t>
  </si>
  <si>
    <t>MICHAŁOWSKI, ANTONII</t>
  </si>
  <si>
    <t>OKOŃSKI, MAKSYMILIAN</t>
  </si>
  <si>
    <t>WOJTYŃSKI, BENIAMIN</t>
  </si>
  <si>
    <t>BEDNARSKI, ANTONII</t>
  </si>
  <si>
    <t>STOKOWSKI PATRYK</t>
  </si>
  <si>
    <t>MAGIELSKI JAN</t>
  </si>
  <si>
    <t>GNIASDOWSKI, FRANCISZEK</t>
  </si>
  <si>
    <t>ZYGMUNT, NICHOLAS</t>
  </si>
  <si>
    <t>WAJEMAJER, JAN</t>
  </si>
  <si>
    <t>62 60</t>
  </si>
  <si>
    <t>61 57 10:7</t>
  </si>
  <si>
    <t>61 61</t>
  </si>
  <si>
    <t>52 KRECZ</t>
  </si>
  <si>
    <t>63 60</t>
  </si>
  <si>
    <t>60 60</t>
  </si>
  <si>
    <t>75 62</t>
  </si>
  <si>
    <t>76(2) 62</t>
  </si>
  <si>
    <t>63 64</t>
  </si>
  <si>
    <t>61 62</t>
  </si>
  <si>
    <t>62 61</t>
  </si>
  <si>
    <t>75 06 10:7</t>
  </si>
  <si>
    <t xml:space="preserve">60 60 </t>
  </si>
  <si>
    <t>64 26 11:9</t>
  </si>
  <si>
    <t>61 76(0)</t>
  </si>
  <si>
    <t>61 60</t>
  </si>
  <si>
    <t>60 61</t>
  </si>
  <si>
    <t>bs</t>
  </si>
  <si>
    <t>62 64</t>
  </si>
  <si>
    <t>b</t>
  </si>
  <si>
    <t>63 46 15:13</t>
  </si>
  <si>
    <t>64 64</t>
  </si>
  <si>
    <t>62 63</t>
  </si>
  <si>
    <t>67(6) 62 11:9</t>
  </si>
  <si>
    <t>63 75</t>
  </si>
  <si>
    <t>75 46 10:5</t>
  </si>
  <si>
    <t>48</t>
  </si>
  <si>
    <t>36</t>
  </si>
  <si>
    <t>28</t>
  </si>
  <si>
    <t>20</t>
  </si>
  <si>
    <t>14</t>
  </si>
  <si>
    <t>1</t>
  </si>
  <si>
    <t>64 63</t>
  </si>
  <si>
    <t>6</t>
  </si>
  <si>
    <t>24</t>
  </si>
  <si>
    <t>18</t>
  </si>
  <si>
    <t>0,5</t>
  </si>
  <si>
    <t>3</t>
  </si>
  <si>
    <t>Mistrzostwa Województwa</t>
  </si>
  <si>
    <t>Nazwa turnieju</t>
  </si>
  <si>
    <t>12-14.01.2013</t>
  </si>
  <si>
    <t>SPRAWOZDANIE SĘDZIEGO NACZELNEGO Z TURNIEJU PZT</t>
  </si>
  <si>
    <t>1.     Dane ogólne o turnieju</t>
  </si>
  <si>
    <t>4.     Wyposażenie obiektu i organizacja</t>
  </si>
  <si>
    <t>2.     Obsługa turnieju</t>
  </si>
  <si>
    <t>5.     Nagrody</t>
  </si>
  <si>
    <t>3.     Obiekt, korty piłki</t>
  </si>
  <si>
    <t>6.     Uwagi ogólne</t>
  </si>
  <si>
    <t>Dane ogólne o turnieju</t>
  </si>
  <si>
    <t xml:space="preserve">Nazwa turnieju: </t>
  </si>
  <si>
    <t xml:space="preserve">Kategoria wiekowa: </t>
  </si>
  <si>
    <t>SKRZATY</t>
  </si>
  <si>
    <t xml:space="preserve">Miejsce rozgrywania turnieju: </t>
  </si>
  <si>
    <t>WARSZAWA, KS WARSZAWIANKA</t>
  </si>
  <si>
    <t xml:space="preserve">Organizator: </t>
  </si>
  <si>
    <t>turniej mężczyzn/chłopców</t>
  </si>
  <si>
    <t>turniej kobiet/dziewcząt</t>
  </si>
  <si>
    <t xml:space="preserve">Termin: </t>
  </si>
  <si>
    <t>eliminacje:</t>
  </si>
  <si>
    <t>t. główny:</t>
  </si>
  <si>
    <t>Komunikat rozesłany:</t>
  </si>
  <si>
    <t xml:space="preserve">TAK </t>
  </si>
  <si>
    <t>NIE</t>
  </si>
  <si>
    <t xml:space="preserve">Odchylenia od         </t>
  </si>
  <si>
    <t>kalendarzowego terminu:</t>
  </si>
  <si>
    <t>Powód: wielkość drabinki</t>
  </si>
  <si>
    <t>Uczestnicy:</t>
  </si>
  <si>
    <t>zgłoszonych:</t>
  </si>
  <si>
    <t xml:space="preserve">zgłoszonych: </t>
  </si>
  <si>
    <t xml:space="preserve">biorących </t>
  </si>
  <si>
    <t>udział</t>
  </si>
  <si>
    <t>t.główny:</t>
  </si>
  <si>
    <t xml:space="preserve">najwyższy </t>
  </si>
  <si>
    <t>ranking</t>
  </si>
  <si>
    <t xml:space="preserve">najniższy </t>
  </si>
  <si>
    <t>Uwagi:</t>
  </si>
  <si>
    <t>Obsługa turnieju</t>
  </si>
  <si>
    <t>Imię i nazwisko:</t>
  </si>
  <si>
    <t>ANNA JASTRZĘBSKA</t>
  </si>
  <si>
    <t>Organizacja, funkcja:</t>
  </si>
  <si>
    <t>Sędziowie:</t>
  </si>
  <si>
    <t>PAWEŁ MARCISZEWSKI</t>
  </si>
  <si>
    <t>naczelny:</t>
  </si>
  <si>
    <t>Uprawnienia:</t>
  </si>
  <si>
    <t>REGIONALNY</t>
  </si>
  <si>
    <t>Spełnia wymogi regulaminu:</t>
  </si>
  <si>
    <t>Obsługa medyczna:</t>
  </si>
  <si>
    <t>Specjalizacja:</t>
  </si>
  <si>
    <t>Na obiekcie/na telefon:</t>
  </si>
  <si>
    <t>lekarz:</t>
  </si>
  <si>
    <t>pielęgniarka:</t>
  </si>
  <si>
    <t>masażysta:</t>
  </si>
  <si>
    <t>Obiekt, korty i piłki</t>
  </si>
  <si>
    <t>Korty otwarte:</t>
  </si>
  <si>
    <t>Korty w hali:</t>
  </si>
  <si>
    <t>Korty pod balonem:</t>
  </si>
  <si>
    <t>Kort centralny:</t>
  </si>
  <si>
    <t>Liczba miejsc:</t>
  </si>
  <si>
    <t>Liczba:</t>
  </si>
  <si>
    <t>Nawierzchnia:</t>
  </si>
  <si>
    <t>Jakość (1-6):</t>
  </si>
  <si>
    <t>Korty turniejowe:</t>
  </si>
  <si>
    <t>Krzesła dla zawodników:</t>
  </si>
  <si>
    <t>Podpórki do gry pojedynczej:</t>
  </si>
  <si>
    <t>Parasole:</t>
  </si>
  <si>
    <t>Stołki sędziowskie:</t>
  </si>
  <si>
    <t xml:space="preserve">Tablice wyników:     </t>
  </si>
  <si>
    <t xml:space="preserve">Trybuny (ilość miejsc):    </t>
  </si>
  <si>
    <t>narzędzia do przygotowywania kortów:</t>
  </si>
  <si>
    <t>Oświetlenie:</t>
  </si>
  <si>
    <t>TAK</t>
  </si>
  <si>
    <t>Wykorzystywane:</t>
  </si>
  <si>
    <t>Jakość (3):</t>
  </si>
  <si>
    <t>Ogrzewanie (hala, balon):</t>
  </si>
  <si>
    <t>Śr. Temperat.:</t>
  </si>
  <si>
    <t>Nagłośnienie:</t>
  </si>
  <si>
    <t>Możliwość gry w hali (w przypadku</t>
  </si>
  <si>
    <t>złych warunków atmosferycznych):</t>
  </si>
  <si>
    <t>Liczba kortów:</t>
  </si>
  <si>
    <t>Ilość szatni:</t>
  </si>
  <si>
    <t>Liczba natrysków:</t>
  </si>
  <si>
    <t>Ciepła woda:</t>
  </si>
  <si>
    <t>Szatnie:</t>
  </si>
  <si>
    <t>Liczba toalet</t>
  </si>
  <si>
    <t>dla zawodników:</t>
  </si>
  <si>
    <t>ogólnodostępnych:</t>
  </si>
  <si>
    <t>Czystość (1-6):</t>
  </si>
  <si>
    <t>Wyposażenie:</t>
  </si>
  <si>
    <t>Piłki:</t>
  </si>
  <si>
    <t>Zmiana piłek (nie)</t>
  </si>
  <si>
    <t>Eliminacje:</t>
  </si>
  <si>
    <t>Turniej główny:</t>
  </si>
  <si>
    <t>meczowe:</t>
  </si>
  <si>
    <t xml:space="preserve">Marka: </t>
  </si>
  <si>
    <t>Jakość (5):</t>
  </si>
  <si>
    <t>Wymogi spełnione:</t>
  </si>
  <si>
    <t>Wyposażenie obiektu i organizacja</t>
  </si>
  <si>
    <t>Biuro sędziego naczelnego:</t>
  </si>
  <si>
    <t>Pomieszczenie:</t>
  </si>
  <si>
    <t>Biurko:</t>
  </si>
  <si>
    <t>Fotele/krzesła:</t>
  </si>
  <si>
    <t>Artykuły biurowe:</t>
  </si>
  <si>
    <t>Ksero:</t>
  </si>
  <si>
    <t>Telefon:</t>
  </si>
  <si>
    <t>Faks:</t>
  </si>
  <si>
    <t>Internet:</t>
  </si>
  <si>
    <t>modem</t>
  </si>
  <si>
    <t>lan</t>
  </si>
  <si>
    <t>Komputer:</t>
  </si>
  <si>
    <t>Zegar:</t>
  </si>
  <si>
    <t>Na obiekcie lub w jego pobliżu:</t>
  </si>
  <si>
    <t>Wyżywienie:</t>
  </si>
  <si>
    <t>Jakość:</t>
  </si>
  <si>
    <t>Ceny:</t>
  </si>
  <si>
    <t>Wyżywienie dla sędziów:</t>
  </si>
  <si>
    <t>Dieta:</t>
  </si>
  <si>
    <t>Nagrody</t>
  </si>
  <si>
    <t>Nagrody pieniężne:</t>
  </si>
  <si>
    <t>Suma puli nagród:</t>
  </si>
  <si>
    <t>Nagrody:</t>
  </si>
  <si>
    <t>Nagrody rzeczowe:</t>
  </si>
  <si>
    <t xml:space="preserve">Przybliżona wartość: </t>
  </si>
  <si>
    <t>Puchary:</t>
  </si>
  <si>
    <t>Dyplomy:</t>
  </si>
  <si>
    <t>Medale:</t>
  </si>
  <si>
    <t>Za miejsca(od-do):</t>
  </si>
  <si>
    <t>1-3</t>
  </si>
  <si>
    <t>Inne:</t>
  </si>
  <si>
    <t>Podsumowanie i wnioski</t>
  </si>
  <si>
    <t>Pozytywne uwagi:</t>
  </si>
  <si>
    <t>TURNIEJ ZOSTAŁ PRZEPROWADZONY BEZ ZASTRZEŻEŃ.</t>
  </si>
  <si>
    <t>Co należałoby porawić:</t>
  </si>
  <si>
    <t>Uwagi ogólne:</t>
  </si>
  <si>
    <t>Podpis:</t>
  </si>
  <si>
    <t xml:space="preserve">CCS SPORTTEAM TOUR MISTRZOWSTA WOJEWÓDZTWA </t>
  </si>
  <si>
    <t>18-20/05/2013</t>
  </si>
  <si>
    <t>ZAWODNICZKA NADIA BRUNZLOW BRAŁA UDZIAŁ W DWÓCH TURNIEJACH JEDNOCZEŚNIE - MW ORAZ WTK-5 MŁODZIKÓW KT LEGIA (SĘDZIA DOROTA MILCZAREK) ZOSTAŁA WYKLUCZONA Z TURNIEJU. ZAWODNIK SEIDEL SKRECZOWAŁ SWÓJ MECZ Z POWODU URAZU MIĘŚNI BRZUCHA.</t>
  </si>
  <si>
    <t>MIEJSCA NA TRYBUNACH</t>
  </si>
  <si>
    <t>ZIEMIA</t>
  </si>
  <si>
    <t>OK. 100</t>
  </si>
  <si>
    <t>papierowe ręczniki, papier toaletowy, mydło</t>
  </si>
  <si>
    <t>Tretorn</t>
  </si>
  <si>
    <t>9000 ZŁ</t>
  </si>
  <si>
    <t>UPOMINKI DLA KAŻDEGO ZAWODNIKA BIORĄCEGO UDZIAŁ W TURNIEJU. ZA ZAJĘCIE MIEJSC 1 DO 3 ZAWODNICY OTRZYMYWALI TELEFONY KOMÓRKOWE.</t>
  </si>
  <si>
    <t>BRAK UWAG CO DO PRZPROWADZONEGO TURNIEJU. TUNIEJ PRZEBIEGAŁ W PRZYJAZNEJ ATMOSFERZE Z NIEMALŻE PERFEKCYJNĄ ORGANIZACJĄ.</t>
  </si>
  <si>
    <t>DYREKTOR TURNIEJU BYŁ OBECNY PODCZAS TRWANIA CAŁEGO TURNIEJU. TURNIEJ PRZEBIEGŁ SPRAWNIE, BEZ ZBĘDNYCH OPOŹNIEŃ. KAŻDY ZAWODNIK OTRZYMAŁ UPOMINKI. KAŻDY ZAWODNIK OTRZYMYWAŁ WODĘ NA SWÓJ MECZ. PANOWIE Z OBSŁUGI KORTÓW WSZYSTKO PRZYGOTOWALI BEZ ZARZUTÓW. NA KAŻDYM MECZU BYŁ SĘDZIA. OD ĆWIERĆFINAŁÓW GRY POJEDYNCZEJ I PÓŁFINA ŁÓW GRY PODWÓJNEJ KAŻDY MECZ SĘDZIOWANY BYŁ NA STOŁKU. NA OTWARCIU I ZAKOŃCZENIU TURNIEJU OBECNA BYŁA TELEWIZJA (TVP WARSZAWA), KTÓRA PRZYGOTOWAŁA MATERIAŁ O TURNIEJU. KONTAKT POMIĘDZY SĘDZIAMI, SĘDZIĄ NACZELNYM I DYREKTOREM TURNIEJU ODBYWAŁ SIĘ POPRZEZ KRÓTKOFALÓWKI.</t>
  </si>
  <si>
    <t>20.05.2013</t>
  </si>
  <si>
    <t>MARCISZEWSKI</t>
  </si>
</sst>
</file>

<file path=xl/styles.xml><?xml version="1.0" encoding="utf-8"?>
<styleSheet xmlns="http://schemas.openxmlformats.org/spreadsheetml/2006/main">
  <numFmts count="11">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415]d\ mmmm\ yyyy"/>
    <numFmt numFmtId="165" formatCode="[$-415]d\ mmm\ yy;@"/>
    <numFmt numFmtId="166" formatCode="d/mm/yyyy"/>
  </numFmts>
  <fonts count="84">
    <font>
      <sz val="10"/>
      <name val="Arial"/>
      <family val="0"/>
    </font>
    <font>
      <sz val="8"/>
      <name val="Arial"/>
      <family val="2"/>
    </font>
    <font>
      <b/>
      <sz val="14"/>
      <name val="Tahoma"/>
      <family val="2"/>
    </font>
    <font>
      <b/>
      <sz val="12"/>
      <name val="Tahoma"/>
      <family val="2"/>
    </font>
    <font>
      <sz val="10"/>
      <color indexed="9"/>
      <name val="Arial"/>
      <family val="2"/>
    </font>
    <font>
      <b/>
      <sz val="10"/>
      <name val="Tahoma"/>
      <family val="2"/>
    </font>
    <font>
      <b/>
      <u val="single"/>
      <sz val="10"/>
      <name val="Verdana"/>
      <family val="2"/>
    </font>
    <font>
      <u val="single"/>
      <sz val="10"/>
      <name val="Arial"/>
      <family val="2"/>
    </font>
    <font>
      <sz val="10"/>
      <name val="Tahoma"/>
      <family val="2"/>
    </font>
    <font>
      <b/>
      <sz val="11"/>
      <name val="Tahoma"/>
      <family val="2"/>
    </font>
    <font>
      <b/>
      <sz val="10"/>
      <name val="Arial"/>
      <family val="2"/>
    </font>
    <font>
      <b/>
      <sz val="8"/>
      <name val="Tahoma"/>
      <family val="2"/>
    </font>
    <font>
      <sz val="10"/>
      <color indexed="8"/>
      <name val="Tahoma"/>
      <family val="2"/>
    </font>
    <font>
      <sz val="9"/>
      <color indexed="8"/>
      <name val="Tahoma"/>
      <family val="2"/>
    </font>
    <font>
      <sz val="8"/>
      <color indexed="9"/>
      <name val="Arial"/>
      <family val="2"/>
    </font>
    <font>
      <sz val="8"/>
      <name val="Tahoma"/>
      <family val="2"/>
    </font>
    <font>
      <sz val="7"/>
      <name val="Tahoma"/>
      <family val="2"/>
    </font>
    <font>
      <sz val="7"/>
      <name val="Arial"/>
      <family val="2"/>
    </font>
    <font>
      <b/>
      <sz val="7"/>
      <name val="Arial"/>
      <family val="2"/>
    </font>
    <font>
      <sz val="8"/>
      <color indexed="9"/>
      <name val="Tahoma"/>
      <family val="2"/>
    </font>
    <font>
      <b/>
      <u val="single"/>
      <sz val="10"/>
      <name val="Tahoma"/>
      <family val="2"/>
    </font>
    <font>
      <b/>
      <sz val="8"/>
      <color indexed="9"/>
      <name val="Arial"/>
      <family val="2"/>
    </font>
    <font>
      <vertAlign val="superscript"/>
      <sz val="10"/>
      <color indexed="9"/>
      <name val="Arial"/>
      <family val="2"/>
    </font>
    <font>
      <sz val="8"/>
      <color indexed="8"/>
      <name val="Tahoma"/>
      <family val="2"/>
    </font>
    <font>
      <i/>
      <sz val="8"/>
      <name val="Arial"/>
      <family val="2"/>
    </font>
    <font>
      <b/>
      <sz val="8"/>
      <color indexed="9"/>
      <name val="Tahoma"/>
      <family val="2"/>
    </font>
    <font>
      <b/>
      <sz val="14"/>
      <name val="Arial"/>
      <family val="2"/>
    </font>
    <font>
      <b/>
      <sz val="8"/>
      <color indexed="10"/>
      <name val="Tahoma"/>
      <family val="2"/>
    </font>
    <font>
      <b/>
      <sz val="8"/>
      <color indexed="12"/>
      <name val="Tahoma"/>
      <family val="2"/>
    </font>
    <font>
      <sz val="6"/>
      <name val="Arial"/>
      <family val="2"/>
    </font>
    <font>
      <b/>
      <sz val="10"/>
      <color indexed="10"/>
      <name val="Arial"/>
      <family val="2"/>
    </font>
    <font>
      <b/>
      <sz val="10"/>
      <color indexed="10"/>
      <name val="Tahoma"/>
      <family val="2"/>
    </font>
    <font>
      <vertAlign val="superscript"/>
      <sz val="8"/>
      <color indexed="9"/>
      <name val="Tahoma"/>
      <family val="2"/>
    </font>
    <font>
      <sz val="8.5"/>
      <color indexed="8"/>
      <name val="Arial"/>
      <family val="2"/>
    </font>
    <font>
      <sz val="6"/>
      <color indexed="9"/>
      <name val="Tahoma"/>
      <family val="2"/>
    </font>
    <font>
      <sz val="6"/>
      <color indexed="9"/>
      <name val="Arial"/>
      <family val="2"/>
    </font>
    <font>
      <i/>
      <sz val="10"/>
      <name val="Arial"/>
      <family val="2"/>
    </font>
    <font>
      <i/>
      <sz val="8"/>
      <name val="Tahoma"/>
      <family val="2"/>
    </font>
    <font>
      <sz val="1"/>
      <color indexed="9"/>
      <name val="Tahoma"/>
      <family val="2"/>
    </font>
    <font>
      <sz val="9"/>
      <name val="Arial"/>
      <family val="2"/>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62"/>
      <name val="Czcionka tekstu podstawowego"/>
      <family val="2"/>
    </font>
    <font>
      <b/>
      <sz val="13"/>
      <color indexed="62"/>
      <name val="Czcionka tekstu podstawowego"/>
      <family val="2"/>
    </font>
    <font>
      <b/>
      <sz val="11"/>
      <color indexed="62"/>
      <name val="Czcionka tekstu podstawowego"/>
      <family val="2"/>
    </font>
    <font>
      <sz val="11"/>
      <color indexed="60"/>
      <name val="Czcionka tekstu podstawowego"/>
      <family val="2"/>
    </font>
    <font>
      <sz val="10"/>
      <color indexed="8"/>
      <name val="Arial"/>
      <family val="2"/>
    </font>
    <font>
      <b/>
      <sz val="11"/>
      <color indexed="52"/>
      <name val="Czcionka tekstu podstawowego"/>
      <family val="2"/>
    </font>
    <font>
      <b/>
      <sz val="11"/>
      <color indexed="8"/>
      <name val="Czcionka tekstu podstawowego"/>
      <family val="2"/>
    </font>
    <font>
      <i/>
      <sz val="11"/>
      <color indexed="22"/>
      <name val="Czcionka tekstu podstawowego"/>
      <family val="2"/>
    </font>
    <font>
      <sz val="11"/>
      <color indexed="10"/>
      <name val="Czcionka tekstu podstawowego"/>
      <family val="2"/>
    </font>
    <font>
      <b/>
      <sz val="18"/>
      <color indexed="62"/>
      <name val="Cambria"/>
      <family val="2"/>
    </font>
    <font>
      <sz val="11"/>
      <color indexed="20"/>
      <name val="Czcionka tekstu podstawowego"/>
      <family val="2"/>
    </font>
    <font>
      <b/>
      <i/>
      <sz val="10"/>
      <name val="Tahoma"/>
      <family val="2"/>
    </font>
    <font>
      <sz val="12"/>
      <name val="Tahoma"/>
      <family val="2"/>
    </font>
    <font>
      <u val="single"/>
      <sz val="10"/>
      <name val="Tahoma"/>
      <family val="2"/>
    </font>
    <font>
      <b/>
      <sz val="10"/>
      <name val="Times New Roman"/>
      <family val="1"/>
    </font>
    <font>
      <sz val="10"/>
      <name val="Times New Roman"/>
      <family val="1"/>
    </font>
    <font>
      <sz val="9"/>
      <name val="Tahoma"/>
      <family val="2"/>
    </font>
    <font>
      <sz val="8.5"/>
      <name val="Tahoma"/>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sz val="10"/>
      <color theme="1"/>
      <name val="Arial"/>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
      <b/>
      <sz val="8"/>
      <name val="Arial"/>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
      <patternFill patternType="solid">
        <fgColor indexed="47"/>
        <bgColor indexed="64"/>
      </patternFill>
    </fill>
    <fill>
      <patternFill patternType="solid">
        <fgColor indexed="10"/>
        <bgColor indexed="64"/>
      </patternFill>
    </fill>
    <fill>
      <patternFill patternType="solid">
        <fgColor indexed="22"/>
        <bgColor indexed="64"/>
      </patternFill>
    </fill>
    <fill>
      <patternFill patternType="solid">
        <fgColor indexed="26"/>
        <bgColor indexed="64"/>
      </patternFill>
    </fill>
    <fill>
      <patternFill patternType="solid">
        <fgColor indexed="42"/>
        <bgColor indexed="64"/>
      </patternFill>
    </fill>
    <fill>
      <patternFill patternType="solid">
        <fgColor indexed="55"/>
        <bgColor indexed="64"/>
      </patternFill>
    </fill>
    <fill>
      <patternFill patternType="solid">
        <fgColor indexed="51"/>
        <bgColor indexed="64"/>
      </patternFill>
    </fill>
    <fill>
      <patternFill patternType="solid">
        <fgColor indexed="23"/>
        <bgColor indexed="64"/>
      </patternFill>
    </fill>
  </fills>
  <borders count="8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color indexed="63"/>
      </top>
      <bottom style="hair"/>
    </border>
    <border>
      <left style="medium"/>
      <right style="thin"/>
      <top style="medium"/>
      <bottom style="thin"/>
    </border>
    <border>
      <left style="thin"/>
      <right style="thin"/>
      <top style="medium"/>
      <bottom style="thin"/>
    </border>
    <border>
      <left style="thin"/>
      <right style="medium"/>
      <top style="medium"/>
      <bottom style="thin"/>
    </border>
    <border>
      <left style="thin"/>
      <right style="thin"/>
      <top>
        <color indexed="63"/>
      </top>
      <bottom style="thin"/>
    </border>
    <border>
      <left style="thin"/>
      <right style="thin"/>
      <top style="thin"/>
      <bottom style="thin"/>
    </border>
    <border>
      <left style="thin"/>
      <right style="thin"/>
      <top>
        <color indexed="63"/>
      </top>
      <bottom>
        <color indexed="63"/>
      </bottom>
    </border>
    <border>
      <left style="thin"/>
      <right style="thin"/>
      <top style="thin"/>
      <bottom style="hair"/>
    </border>
    <border>
      <left style="thin"/>
      <right style="thin"/>
      <top style="thin"/>
      <bottom>
        <color indexed="63"/>
      </bottom>
    </border>
    <border>
      <left style="thin"/>
      <right style="thin"/>
      <top>
        <color indexed="63"/>
      </top>
      <bottom style="hair"/>
    </border>
    <border>
      <left style="thin"/>
      <right style="medium"/>
      <top style="thin"/>
      <bottom style="thin"/>
    </border>
    <border>
      <left style="thin"/>
      <right style="medium"/>
      <top style="thin"/>
      <bottom>
        <color indexed="63"/>
      </bottom>
    </border>
    <border>
      <left style="thin"/>
      <right style="thin"/>
      <top style="thin"/>
      <bottom style="medium"/>
    </border>
    <border>
      <left style="thin"/>
      <right style="thin"/>
      <top>
        <color indexed="63"/>
      </top>
      <bottom style="medium"/>
    </border>
    <border>
      <left style="thin"/>
      <right style="medium"/>
      <top>
        <color indexed="63"/>
      </top>
      <bottom style="medium"/>
    </border>
    <border>
      <left style="medium"/>
      <right style="thin"/>
      <top>
        <color indexed="63"/>
      </top>
      <bottom style="thin"/>
    </border>
    <border>
      <left style="medium"/>
      <right style="thin"/>
      <top style="thin"/>
      <bottom style="thin"/>
    </border>
    <border>
      <left style="medium"/>
      <right style="thin"/>
      <top style="thin"/>
      <bottom>
        <color indexed="63"/>
      </bottom>
    </border>
    <border>
      <left style="medium"/>
      <right style="thin"/>
      <top>
        <color indexed="63"/>
      </top>
      <bottom style="medium"/>
    </border>
    <border>
      <left>
        <color indexed="63"/>
      </left>
      <right>
        <color indexed="63"/>
      </right>
      <top style="thin"/>
      <bottom>
        <color indexed="63"/>
      </bottom>
    </border>
    <border>
      <left style="hair"/>
      <right style="hair"/>
      <top>
        <color indexed="63"/>
      </top>
      <bottom style="thin"/>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medium"/>
      <right style="thin"/>
      <top style="medium"/>
      <bottom>
        <color indexed="63"/>
      </bottom>
    </border>
    <border>
      <left style="medium"/>
      <right style="thin"/>
      <top style="thin"/>
      <bottom style="medium"/>
    </border>
    <border>
      <left style="thin"/>
      <right style="medium"/>
      <top style="thin"/>
      <bottom style="medium"/>
    </border>
    <border>
      <left>
        <color indexed="63"/>
      </left>
      <right style="thin"/>
      <top style="thin"/>
      <bottom style="thin"/>
    </border>
    <border>
      <left>
        <color indexed="63"/>
      </left>
      <right style="thin"/>
      <top style="thin"/>
      <bottom style="medium"/>
    </border>
    <border>
      <left style="thin"/>
      <right style="medium"/>
      <top>
        <color indexed="63"/>
      </top>
      <bottom style="thin"/>
    </border>
    <border>
      <left style="medium"/>
      <right style="thin"/>
      <top style="medium"/>
      <bottom style="dashed"/>
    </border>
    <border>
      <left style="thin"/>
      <right style="thin"/>
      <top style="medium"/>
      <bottom style="dashed"/>
    </border>
    <border>
      <left style="thin"/>
      <right style="medium"/>
      <top style="medium"/>
      <bottom style="dashed"/>
    </border>
    <border>
      <left>
        <color indexed="63"/>
      </left>
      <right>
        <color indexed="63"/>
      </right>
      <top style="medium"/>
      <bottom>
        <color indexed="63"/>
      </bottom>
    </border>
    <border>
      <left>
        <color indexed="63"/>
      </left>
      <right style="thin"/>
      <top style="medium"/>
      <bottom style="thin"/>
    </border>
    <border>
      <left>
        <color indexed="63"/>
      </left>
      <right style="medium"/>
      <top style="thin"/>
      <bottom style="thin"/>
    </border>
    <border>
      <left>
        <color indexed="63"/>
      </left>
      <right style="medium"/>
      <top style="thin"/>
      <bottom style="medium"/>
    </border>
    <border>
      <left style="thin"/>
      <right style="thin"/>
      <top style="medium"/>
      <bottom>
        <color indexed="63"/>
      </bottom>
    </border>
    <border>
      <left style="medium"/>
      <right style="thin"/>
      <top style="thin"/>
      <bottom style="hair"/>
    </border>
    <border>
      <left style="medium"/>
      <right style="thin"/>
      <top style="hair"/>
      <bottom style="hair"/>
    </border>
    <border>
      <left style="medium"/>
      <right style="thin"/>
      <top style="hair"/>
      <bottom style="thin"/>
    </border>
    <border>
      <left style="medium"/>
      <right style="thin"/>
      <top style="hair"/>
      <bottom style="medium"/>
    </border>
    <border>
      <left style="medium"/>
      <right style="thin"/>
      <top>
        <color indexed="63"/>
      </top>
      <bottom>
        <color indexed="63"/>
      </bottom>
    </border>
    <border>
      <left style="medium"/>
      <right style="thin"/>
      <top style="hair"/>
      <bottom>
        <color indexed="63"/>
      </bottom>
    </border>
    <border>
      <left>
        <color indexed="63"/>
      </left>
      <right style="medium"/>
      <top style="medium"/>
      <bottom>
        <color indexed="63"/>
      </bottom>
    </border>
    <border>
      <left>
        <color indexed="63"/>
      </left>
      <right style="medium"/>
      <top>
        <color indexed="63"/>
      </top>
      <bottom style="thin"/>
    </border>
    <border>
      <left>
        <color indexed="63"/>
      </left>
      <right>
        <color indexed="63"/>
      </right>
      <top style="thin"/>
      <bottom style="thin"/>
    </border>
    <border>
      <left style="thin"/>
      <right>
        <color indexed="63"/>
      </right>
      <top style="thin"/>
      <bottom style="thin"/>
    </border>
    <border>
      <left style="thin">
        <color indexed="8"/>
      </left>
      <right style="thin">
        <color indexed="8"/>
      </right>
      <top>
        <color indexed="63"/>
      </top>
      <bottom>
        <color indexed="63"/>
      </bottom>
    </border>
    <border>
      <left style="thin"/>
      <right>
        <color indexed="63"/>
      </right>
      <top style="medium"/>
      <bottom>
        <color indexed="63"/>
      </bottom>
    </border>
    <border>
      <left>
        <color indexed="63"/>
      </left>
      <right style="thin"/>
      <top style="medium"/>
      <bottom>
        <color indexed="63"/>
      </bottom>
    </border>
    <border>
      <left style="medium"/>
      <right>
        <color indexed="63"/>
      </right>
      <top style="medium"/>
      <bottom>
        <color indexed="63"/>
      </bottom>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color indexed="63"/>
      </left>
      <right>
        <color indexed="63"/>
      </right>
      <top>
        <color indexed="63"/>
      </top>
      <bottom style="medium"/>
    </border>
    <border>
      <left style="thin"/>
      <right>
        <color indexed="63"/>
      </right>
      <top>
        <color indexed="63"/>
      </top>
      <bottom style="medium"/>
    </border>
    <border>
      <left>
        <color indexed="63"/>
      </left>
      <right style="medium"/>
      <top>
        <color indexed="63"/>
      </top>
      <bottom style="medium"/>
    </border>
    <border>
      <left style="medium"/>
      <right>
        <color indexed="63"/>
      </right>
      <top style="thin"/>
      <bottom style="thin"/>
    </border>
    <border>
      <left>
        <color indexed="63"/>
      </left>
      <right>
        <color indexed="63"/>
      </right>
      <top style="medium"/>
      <bottom style="medium"/>
    </border>
    <border>
      <left style="medium"/>
      <right>
        <color indexed="63"/>
      </right>
      <top style="medium"/>
      <bottom style="medium"/>
    </border>
    <border>
      <left>
        <color indexed="63"/>
      </left>
      <right style="medium"/>
      <top style="medium"/>
      <bottom style="mediu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7" borderId="0" applyNumberFormat="0" applyBorder="0" applyAlignment="0" applyProtection="0"/>
    <xf numFmtId="0" fontId="65" fillId="8"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11" borderId="0" applyNumberFormat="0" applyBorder="0" applyAlignment="0" applyProtection="0"/>
    <xf numFmtId="0" fontId="65" fillId="12" borderId="0" applyNumberFormat="0" applyBorder="0" applyAlignment="0" applyProtection="0"/>
    <xf numFmtId="0" fontId="65" fillId="13"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66" fillId="19" borderId="0" applyNumberFormat="0" applyBorder="0" applyAlignment="0" applyProtection="0"/>
    <xf numFmtId="0" fontId="66" fillId="20" borderId="0" applyNumberFormat="0" applyBorder="0" applyAlignment="0" applyProtection="0"/>
    <xf numFmtId="0" fontId="66" fillId="21" borderId="0" applyNumberFormat="0" applyBorder="0" applyAlignment="0" applyProtection="0"/>
    <xf numFmtId="0" fontId="66" fillId="22" borderId="0" applyNumberFormat="0" applyBorder="0" applyAlignment="0" applyProtection="0"/>
    <xf numFmtId="0" fontId="66" fillId="23" borderId="0" applyNumberFormat="0" applyBorder="0" applyAlignment="0" applyProtection="0"/>
    <xf numFmtId="0" fontId="66" fillId="24" borderId="0" applyNumberFormat="0" applyBorder="0" applyAlignment="0" applyProtection="0"/>
    <xf numFmtId="0" fontId="66" fillId="25" borderId="0" applyNumberFormat="0" applyBorder="0" applyAlignment="0" applyProtection="0"/>
    <xf numFmtId="0" fontId="67" fillId="26" borderId="1" applyNumberFormat="0" applyAlignment="0" applyProtection="0"/>
    <xf numFmtId="0" fontId="68" fillId="27" borderId="2" applyNumberFormat="0" applyAlignment="0" applyProtection="0"/>
    <xf numFmtId="0" fontId="69"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70" fillId="0" borderId="3" applyNumberFormat="0" applyFill="0" applyAlignment="0" applyProtection="0"/>
    <xf numFmtId="0" fontId="71" fillId="29" borderId="4" applyNumberFormat="0" applyAlignment="0" applyProtection="0"/>
    <xf numFmtId="0" fontId="72" fillId="0" borderId="5" applyNumberFormat="0" applyFill="0" applyAlignment="0" applyProtection="0"/>
    <xf numFmtId="0" fontId="73" fillId="0" borderId="6" applyNumberFormat="0" applyFill="0" applyAlignment="0" applyProtection="0"/>
    <xf numFmtId="0" fontId="74" fillId="0" borderId="7" applyNumberFormat="0" applyFill="0" applyAlignment="0" applyProtection="0"/>
    <xf numFmtId="0" fontId="74" fillId="0" borderId="0" applyNumberFormat="0" applyFill="0" applyBorder="0" applyAlignment="0" applyProtection="0"/>
    <xf numFmtId="0" fontId="75" fillId="30" borderId="0" applyNumberFormat="0" applyBorder="0" applyAlignment="0" applyProtection="0"/>
    <xf numFmtId="0" fontId="76" fillId="0" borderId="0">
      <alignment/>
      <protection/>
    </xf>
    <xf numFmtId="0" fontId="7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7" fillId="27" borderId="1" applyNumberFormat="0" applyAlignment="0" applyProtection="0"/>
    <xf numFmtId="9" fontId="0" fillId="0" borderId="0" applyFont="0" applyFill="0" applyBorder="0" applyAlignment="0" applyProtection="0"/>
    <xf numFmtId="0" fontId="78" fillId="0" borderId="8" applyNumberFormat="0" applyFill="0" applyAlignment="0" applyProtection="0"/>
    <xf numFmtId="0" fontId="79" fillId="0" borderId="0" applyNumberFormat="0" applyFill="0" applyBorder="0" applyAlignment="0" applyProtection="0"/>
    <xf numFmtId="0" fontId="80" fillId="0" borderId="0" applyNumberFormat="0" applyFill="0" applyBorder="0" applyAlignment="0" applyProtection="0"/>
    <xf numFmtId="0" fontId="81"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82" fillId="32" borderId="0" applyNumberFormat="0" applyBorder="0" applyAlignment="0" applyProtection="0"/>
  </cellStyleXfs>
  <cellXfs count="525">
    <xf numFmtId="0" fontId="0" fillId="0" borderId="0" xfId="0" applyAlignment="1">
      <alignment/>
    </xf>
    <xf numFmtId="0" fontId="2" fillId="0" borderId="0" xfId="0" applyFont="1" applyAlignment="1">
      <alignment/>
    </xf>
    <xf numFmtId="0" fontId="2" fillId="33" borderId="0" xfId="0" applyFont="1" applyFill="1" applyAlignment="1">
      <alignment horizontal="centerContinuous"/>
    </xf>
    <xf numFmtId="0" fontId="0" fillId="33" borderId="0" xfId="0" applyFill="1" applyAlignment="1">
      <alignment horizontal="centerContinuous"/>
    </xf>
    <xf numFmtId="0" fontId="0" fillId="33" borderId="0" xfId="0" applyFill="1" applyAlignment="1">
      <alignment/>
    </xf>
    <xf numFmtId="0" fontId="4" fillId="33" borderId="0" xfId="0" applyFont="1" applyFill="1" applyAlignment="1">
      <alignment horizontal="centerContinuous"/>
    </xf>
    <xf numFmtId="0" fontId="5" fillId="33" borderId="0" xfId="0" applyFont="1" applyFill="1" applyAlignment="1">
      <alignment horizontal="centerContinuous"/>
    </xf>
    <xf numFmtId="0" fontId="0" fillId="33" borderId="0" xfId="0" applyFill="1" applyBorder="1" applyAlignment="1">
      <alignment/>
    </xf>
    <xf numFmtId="0" fontId="0" fillId="33" borderId="10" xfId="0" applyFill="1" applyBorder="1" applyAlignment="1">
      <alignment/>
    </xf>
    <xf numFmtId="0" fontId="0" fillId="33" borderId="11" xfId="0" applyFill="1" applyBorder="1" applyAlignment="1">
      <alignment/>
    </xf>
    <xf numFmtId="0" fontId="0" fillId="33" borderId="12" xfId="0" applyFill="1" applyBorder="1" applyAlignment="1">
      <alignment/>
    </xf>
    <xf numFmtId="0" fontId="6" fillId="33" borderId="0" xfId="0" applyFont="1" applyFill="1" applyAlignment="1">
      <alignment/>
    </xf>
    <xf numFmtId="0" fontId="7" fillId="33" borderId="0" xfId="0" applyFont="1" applyFill="1" applyAlignment="1">
      <alignment/>
    </xf>
    <xf numFmtId="0" fontId="8" fillId="33" borderId="0" xfId="0" applyFont="1" applyFill="1" applyAlignment="1">
      <alignment/>
    </xf>
    <xf numFmtId="0" fontId="5" fillId="33" borderId="0" xfId="0" applyFont="1" applyFill="1" applyAlignment="1">
      <alignment/>
    </xf>
    <xf numFmtId="0" fontId="5" fillId="33" borderId="0" xfId="0" applyFont="1" applyFill="1" applyAlignment="1">
      <alignment horizontal="right"/>
    </xf>
    <xf numFmtId="0" fontId="9" fillId="33" borderId="0" xfId="0" applyFont="1" applyFill="1" applyAlignment="1">
      <alignment horizontal="right"/>
    </xf>
    <xf numFmtId="0" fontId="0" fillId="34" borderId="13" xfId="0" applyFill="1" applyBorder="1" applyAlignment="1">
      <alignment/>
    </xf>
    <xf numFmtId="0" fontId="8" fillId="34" borderId="13" xfId="0" applyFont="1" applyFill="1" applyBorder="1" applyAlignment="1">
      <alignment/>
    </xf>
    <xf numFmtId="0" fontId="2" fillId="33" borderId="0" xfId="0" applyFont="1" applyFill="1" applyAlignment="1">
      <alignment/>
    </xf>
    <xf numFmtId="0" fontId="11" fillId="33" borderId="0" xfId="54" applyFont="1" applyFill="1" applyAlignment="1">
      <alignment horizontal="right"/>
      <protection/>
    </xf>
    <xf numFmtId="0" fontId="5" fillId="33" borderId="0" xfId="54" applyFont="1" applyFill="1" applyAlignment="1">
      <alignment horizontal="right"/>
      <protection/>
    </xf>
    <xf numFmtId="0" fontId="3" fillId="33" borderId="0" xfId="0" applyFont="1" applyFill="1" applyAlignment="1">
      <alignment horizontal="centerContinuous"/>
    </xf>
    <xf numFmtId="0" fontId="0" fillId="33" borderId="0" xfId="0" applyFill="1" applyAlignment="1">
      <alignment horizontal="center"/>
    </xf>
    <xf numFmtId="0" fontId="5" fillId="34" borderId="14" xfId="0" applyFont="1" applyFill="1" applyBorder="1" applyAlignment="1">
      <alignment horizontal="center" vertical="center"/>
    </xf>
    <xf numFmtId="0" fontId="5" fillId="34" borderId="15" xfId="0" applyFont="1" applyFill="1" applyBorder="1" applyAlignment="1">
      <alignment horizontal="center" vertical="center"/>
    </xf>
    <xf numFmtId="0" fontId="5" fillId="34" borderId="16" xfId="0" applyFont="1" applyFill="1" applyBorder="1" applyAlignment="1">
      <alignment horizontal="center" vertical="center"/>
    </xf>
    <xf numFmtId="0" fontId="8" fillId="0" borderId="17" xfId="0" applyFont="1" applyBorder="1" applyAlignment="1">
      <alignment vertical="center"/>
    </xf>
    <xf numFmtId="0" fontId="12" fillId="33" borderId="17" xfId="0" applyFont="1" applyFill="1" applyBorder="1" applyAlignment="1">
      <alignment vertical="center"/>
    </xf>
    <xf numFmtId="0" fontId="8" fillId="0" borderId="17" xfId="0" applyFont="1" applyBorder="1" applyAlignment="1">
      <alignment horizontal="center" vertical="center"/>
    </xf>
    <xf numFmtId="0" fontId="8" fillId="0" borderId="18" xfId="0" applyFont="1" applyBorder="1" applyAlignment="1">
      <alignment vertical="center"/>
    </xf>
    <xf numFmtId="0" fontId="12" fillId="33" borderId="18" xfId="0" applyFont="1" applyFill="1" applyBorder="1" applyAlignment="1">
      <alignment vertical="center"/>
    </xf>
    <xf numFmtId="0" fontId="8" fillId="0" borderId="18" xfId="0" applyFont="1" applyBorder="1" applyAlignment="1">
      <alignment horizontal="center" vertical="center"/>
    </xf>
    <xf numFmtId="165" fontId="8" fillId="0" borderId="18" xfId="0" applyNumberFormat="1" applyFont="1" applyBorder="1" applyAlignment="1">
      <alignment horizontal="center" vertical="center"/>
    </xf>
    <xf numFmtId="49" fontId="8" fillId="33" borderId="18" xfId="0" applyNumberFormat="1" applyFont="1" applyFill="1" applyBorder="1" applyAlignment="1">
      <alignment horizontal="center" vertical="center"/>
    </xf>
    <xf numFmtId="165" fontId="8" fillId="33" borderId="18" xfId="0" applyNumberFormat="1" applyFont="1" applyFill="1" applyBorder="1" applyAlignment="1">
      <alignment horizontal="center" vertical="center"/>
    </xf>
    <xf numFmtId="49" fontId="8" fillId="33" borderId="19" xfId="0" applyNumberFormat="1" applyFont="1" applyFill="1" applyBorder="1" applyAlignment="1">
      <alignment horizontal="center" vertical="center"/>
    </xf>
    <xf numFmtId="165" fontId="8" fillId="33" borderId="19" xfId="0" applyNumberFormat="1" applyFont="1" applyFill="1" applyBorder="1" applyAlignment="1">
      <alignment horizontal="center" vertical="center"/>
    </xf>
    <xf numFmtId="49" fontId="8" fillId="33" borderId="20" xfId="0" applyNumberFormat="1" applyFont="1" applyFill="1" applyBorder="1" applyAlignment="1">
      <alignment horizontal="center" vertical="center"/>
    </xf>
    <xf numFmtId="165" fontId="8" fillId="33" borderId="20" xfId="0" applyNumberFormat="1" applyFont="1" applyFill="1" applyBorder="1" applyAlignment="1">
      <alignment horizontal="center" vertical="center"/>
    </xf>
    <xf numFmtId="0" fontId="8" fillId="0" borderId="21" xfId="0" applyFont="1" applyBorder="1" applyAlignment="1">
      <alignment vertical="center"/>
    </xf>
    <xf numFmtId="0" fontId="8" fillId="33" borderId="18" xfId="0" applyFont="1" applyFill="1" applyBorder="1" applyAlignment="1">
      <alignment vertical="center"/>
    </xf>
    <xf numFmtId="49" fontId="8" fillId="33" borderId="22" xfId="0" applyNumberFormat="1" applyFont="1" applyFill="1" applyBorder="1" applyAlignment="1">
      <alignment horizontal="center" vertical="center"/>
    </xf>
    <xf numFmtId="165" fontId="8" fillId="33" borderId="22" xfId="0" applyNumberFormat="1" applyFont="1" applyFill="1" applyBorder="1" applyAlignment="1">
      <alignment horizontal="center" vertical="center"/>
    </xf>
    <xf numFmtId="0" fontId="12" fillId="33" borderId="21" xfId="0" applyFont="1" applyFill="1" applyBorder="1" applyAlignment="1">
      <alignment vertical="center"/>
    </xf>
    <xf numFmtId="0" fontId="8" fillId="33" borderId="18" xfId="0" applyFont="1" applyFill="1" applyBorder="1" applyAlignment="1">
      <alignment horizontal="center" vertical="center"/>
    </xf>
    <xf numFmtId="0" fontId="8" fillId="33" borderId="23" xfId="0" applyFont="1" applyFill="1" applyBorder="1" applyAlignment="1">
      <alignment horizontal="center" vertical="center"/>
    </xf>
    <xf numFmtId="0" fontId="13" fillId="33" borderId="18" xfId="0" applyFont="1" applyFill="1" applyBorder="1" applyAlignment="1">
      <alignment vertical="center"/>
    </xf>
    <xf numFmtId="0" fontId="8" fillId="33" borderId="21" xfId="0" applyFont="1" applyFill="1" applyBorder="1" applyAlignment="1">
      <alignment horizontal="center" vertical="center"/>
    </xf>
    <xf numFmtId="0" fontId="8" fillId="33" borderId="24" xfId="0" applyFont="1" applyFill="1" applyBorder="1" applyAlignment="1">
      <alignment horizontal="center" vertical="center"/>
    </xf>
    <xf numFmtId="0" fontId="8" fillId="0" borderId="25" xfId="0" applyFont="1" applyBorder="1" applyAlignment="1">
      <alignment vertical="center"/>
    </xf>
    <xf numFmtId="0" fontId="12" fillId="33" borderId="25" xfId="0" applyFont="1" applyFill="1" applyBorder="1" applyAlignment="1">
      <alignment vertical="center"/>
    </xf>
    <xf numFmtId="49" fontId="8" fillId="33" borderId="25" xfId="0" applyNumberFormat="1" applyFont="1" applyFill="1" applyBorder="1" applyAlignment="1">
      <alignment horizontal="center" vertical="center"/>
    </xf>
    <xf numFmtId="165" fontId="8" fillId="33" borderId="25" xfId="0" applyNumberFormat="1" applyFont="1" applyFill="1" applyBorder="1" applyAlignment="1">
      <alignment horizontal="center" vertical="center"/>
    </xf>
    <xf numFmtId="0" fontId="8" fillId="33" borderId="26" xfId="0" applyFont="1" applyFill="1" applyBorder="1" applyAlignment="1">
      <alignment horizontal="center" vertical="center"/>
    </xf>
    <xf numFmtId="0" fontId="8" fillId="33" borderId="27" xfId="0" applyFont="1" applyFill="1" applyBorder="1" applyAlignment="1">
      <alignment horizontal="center" vertical="center"/>
    </xf>
    <xf numFmtId="0" fontId="8" fillId="33" borderId="28" xfId="0" applyFont="1" applyFill="1" applyBorder="1" applyAlignment="1">
      <alignment horizontal="center" vertical="center"/>
    </xf>
    <xf numFmtId="0" fontId="8" fillId="33" borderId="29" xfId="0" applyFont="1" applyFill="1" applyBorder="1" applyAlignment="1">
      <alignment horizontal="center" vertical="center"/>
    </xf>
    <xf numFmtId="0" fontId="8" fillId="33" borderId="30" xfId="0" applyFont="1" applyFill="1" applyBorder="1" applyAlignment="1">
      <alignment horizontal="center" vertical="center"/>
    </xf>
    <xf numFmtId="0" fontId="8" fillId="33" borderId="31" xfId="0" applyFont="1" applyFill="1" applyBorder="1" applyAlignment="1">
      <alignment horizontal="center" vertical="center"/>
    </xf>
    <xf numFmtId="0" fontId="10" fillId="33" borderId="0" xfId="0" applyFont="1" applyFill="1" applyAlignment="1">
      <alignment horizontal="centerContinuous"/>
    </xf>
    <xf numFmtId="0" fontId="14" fillId="35" borderId="0" xfId="0" applyFont="1" applyFill="1" applyAlignment="1">
      <alignment/>
    </xf>
    <xf numFmtId="0" fontId="14" fillId="35" borderId="0" xfId="0" applyFont="1" applyFill="1" applyAlignment="1">
      <alignment horizontal="center"/>
    </xf>
    <xf numFmtId="0" fontId="18" fillId="33" borderId="0" xfId="0" applyFont="1" applyFill="1" applyAlignment="1">
      <alignment/>
    </xf>
    <xf numFmtId="0" fontId="0" fillId="33" borderId="32" xfId="0" applyFill="1" applyBorder="1" applyAlignment="1">
      <alignment/>
    </xf>
    <xf numFmtId="0" fontId="18" fillId="33" borderId="11" xfId="0" applyFont="1" applyFill="1" applyBorder="1" applyAlignment="1">
      <alignment/>
    </xf>
    <xf numFmtId="0" fontId="4" fillId="33" borderId="0" xfId="0" applyFont="1" applyFill="1" applyBorder="1" applyAlignment="1">
      <alignment/>
    </xf>
    <xf numFmtId="0" fontId="15" fillId="33" borderId="0" xfId="0" applyFont="1" applyFill="1" applyAlignment="1">
      <alignment/>
    </xf>
    <xf numFmtId="0" fontId="15" fillId="33" borderId="32" xfId="0" applyFont="1" applyFill="1" applyBorder="1" applyAlignment="1">
      <alignment/>
    </xf>
    <xf numFmtId="0" fontId="15" fillId="33" borderId="11" xfId="0" applyFont="1" applyFill="1" applyBorder="1" applyAlignment="1">
      <alignment/>
    </xf>
    <xf numFmtId="0" fontId="18" fillId="33" borderId="0" xfId="0" applyFont="1" applyFill="1" applyAlignment="1">
      <alignment horizontal="center"/>
    </xf>
    <xf numFmtId="0" fontId="15" fillId="33" borderId="0" xfId="0" applyFont="1" applyFill="1" applyAlignment="1">
      <alignment horizontal="center"/>
    </xf>
    <xf numFmtId="0" fontId="18" fillId="33" borderId="32" xfId="0" applyFont="1" applyFill="1" applyBorder="1" applyAlignment="1">
      <alignment horizontal="center"/>
    </xf>
    <xf numFmtId="0" fontId="0" fillId="33" borderId="32" xfId="0" applyFill="1" applyBorder="1" applyAlignment="1">
      <alignment horizontal="center"/>
    </xf>
    <xf numFmtId="0" fontId="18" fillId="33" borderId="11" xfId="0" applyFont="1" applyFill="1" applyBorder="1" applyAlignment="1">
      <alignment horizontal="center"/>
    </xf>
    <xf numFmtId="0" fontId="15" fillId="33" borderId="11" xfId="0" applyFont="1" applyFill="1" applyBorder="1" applyAlignment="1">
      <alignment horizontal="center"/>
    </xf>
    <xf numFmtId="0" fontId="0" fillId="33" borderId="0" xfId="0" applyFont="1" applyFill="1" applyAlignment="1">
      <alignment/>
    </xf>
    <xf numFmtId="0" fontId="11" fillId="33" borderId="0" xfId="0" applyFont="1" applyFill="1" applyAlignment="1">
      <alignment horizontal="center"/>
    </xf>
    <xf numFmtId="0" fontId="11" fillId="33" borderId="0" xfId="0" applyFont="1" applyFill="1" applyAlignment="1">
      <alignment/>
    </xf>
    <xf numFmtId="0" fontId="10" fillId="33" borderId="0" xfId="0" applyFont="1" applyFill="1" applyAlignment="1">
      <alignment/>
    </xf>
    <xf numFmtId="0" fontId="11" fillId="33" borderId="11" xfId="0" applyFont="1" applyFill="1" applyBorder="1" applyAlignment="1">
      <alignment horizontal="center"/>
    </xf>
    <xf numFmtId="0" fontId="11" fillId="33" borderId="11" xfId="0" applyFont="1" applyFill="1" applyBorder="1" applyAlignment="1">
      <alignment/>
    </xf>
    <xf numFmtId="0" fontId="10" fillId="33" borderId="11" xfId="0" applyFont="1" applyFill="1" applyBorder="1" applyAlignment="1">
      <alignment/>
    </xf>
    <xf numFmtId="0" fontId="11" fillId="33" borderId="33" xfId="0" applyFont="1" applyFill="1" applyBorder="1" applyAlignment="1">
      <alignment horizontal="center"/>
    </xf>
    <xf numFmtId="0" fontId="15" fillId="33" borderId="32" xfId="0" applyFont="1" applyFill="1" applyBorder="1" applyAlignment="1">
      <alignment horizontal="center"/>
    </xf>
    <xf numFmtId="0" fontId="19" fillId="33" borderId="33" xfId="0" applyFont="1" applyFill="1" applyBorder="1" applyAlignment="1">
      <alignment horizontal="center"/>
    </xf>
    <xf numFmtId="0" fontId="17" fillId="33" borderId="32" xfId="0" applyFont="1" applyFill="1" applyBorder="1" applyAlignment="1">
      <alignment/>
    </xf>
    <xf numFmtId="0" fontId="17" fillId="33" borderId="11" xfId="0" applyFont="1" applyFill="1" applyBorder="1" applyAlignment="1">
      <alignment/>
    </xf>
    <xf numFmtId="0" fontId="17" fillId="33" borderId="0" xfId="0" applyFont="1" applyFill="1" applyAlignment="1">
      <alignment/>
    </xf>
    <xf numFmtId="0" fontId="20" fillId="33" borderId="0" xfId="0" applyFont="1" applyFill="1" applyAlignment="1">
      <alignment/>
    </xf>
    <xf numFmtId="0" fontId="0" fillId="33" borderId="0" xfId="0" applyFont="1" applyFill="1" applyAlignment="1">
      <alignment/>
    </xf>
    <xf numFmtId="0" fontId="14" fillId="33" borderId="34" xfId="0" applyFont="1" applyFill="1" applyBorder="1" applyAlignment="1">
      <alignment/>
    </xf>
    <xf numFmtId="0" fontId="14" fillId="33" borderId="12" xfId="0" applyFont="1" applyFill="1" applyBorder="1" applyAlignment="1">
      <alignment/>
    </xf>
    <xf numFmtId="0" fontId="14" fillId="33" borderId="0" xfId="0" applyFont="1" applyFill="1" applyAlignment="1">
      <alignment/>
    </xf>
    <xf numFmtId="0" fontId="21" fillId="33" borderId="12" xfId="0" applyFont="1" applyFill="1" applyBorder="1" applyAlignment="1">
      <alignment/>
    </xf>
    <xf numFmtId="0" fontId="14" fillId="33" borderId="10" xfId="0" applyFont="1" applyFill="1" applyBorder="1" applyAlignment="1">
      <alignment/>
    </xf>
    <xf numFmtId="0" fontId="23" fillId="0" borderId="11" xfId="0" applyNumberFormat="1" applyFont="1" applyFill="1" applyBorder="1" applyAlignment="1">
      <alignment vertical="center"/>
    </xf>
    <xf numFmtId="0" fontId="23" fillId="0" borderId="35" xfId="0" applyNumberFormat="1" applyFont="1" applyFill="1" applyBorder="1" applyAlignment="1">
      <alignment vertical="center"/>
    </xf>
    <xf numFmtId="0" fontId="23" fillId="0" borderId="0" xfId="0" applyNumberFormat="1" applyFont="1" applyFill="1" applyBorder="1" applyAlignment="1">
      <alignment vertical="center"/>
    </xf>
    <xf numFmtId="0" fontId="18" fillId="33" borderId="0" xfId="0" applyFont="1" applyFill="1" applyBorder="1" applyAlignment="1">
      <alignment horizontal="center"/>
    </xf>
    <xf numFmtId="0" fontId="11" fillId="33" borderId="0" xfId="0" applyFont="1" applyFill="1" applyBorder="1" applyAlignment="1">
      <alignment horizontal="center"/>
    </xf>
    <xf numFmtId="0" fontId="11" fillId="33" borderId="0" xfId="0" applyFont="1" applyFill="1" applyBorder="1" applyAlignment="1">
      <alignment/>
    </xf>
    <xf numFmtId="0" fontId="10" fillId="33" borderId="0" xfId="0" applyFont="1" applyFill="1" applyBorder="1" applyAlignment="1">
      <alignment/>
    </xf>
    <xf numFmtId="0" fontId="14" fillId="33" borderId="0" xfId="0" applyFont="1" applyFill="1" applyBorder="1" applyAlignment="1">
      <alignment/>
    </xf>
    <xf numFmtId="0" fontId="15" fillId="33" borderId="0" xfId="0" applyFont="1" applyFill="1" applyBorder="1" applyAlignment="1">
      <alignment/>
    </xf>
    <xf numFmtId="0" fontId="15" fillId="33" borderId="0" xfId="0" applyFont="1" applyFill="1" applyBorder="1" applyAlignment="1">
      <alignment horizontal="center"/>
    </xf>
    <xf numFmtId="0" fontId="19" fillId="33" borderId="0" xfId="0" applyFont="1" applyFill="1" applyBorder="1" applyAlignment="1">
      <alignment horizontal="center"/>
    </xf>
    <xf numFmtId="0" fontId="23" fillId="33" borderId="0" xfId="0" applyNumberFormat="1" applyFont="1" applyFill="1" applyBorder="1" applyAlignment="1">
      <alignment vertical="center"/>
    </xf>
    <xf numFmtId="0" fontId="22" fillId="33" borderId="0" xfId="0" applyFont="1" applyFill="1" applyBorder="1" applyAlignment="1">
      <alignment/>
    </xf>
    <xf numFmtId="0" fontId="24" fillId="33" borderId="0" xfId="0" applyFont="1" applyFill="1" applyBorder="1" applyAlignment="1">
      <alignment/>
    </xf>
    <xf numFmtId="0" fontId="25" fillId="33" borderId="0" xfId="0" applyFont="1" applyFill="1" applyBorder="1" applyAlignment="1">
      <alignment/>
    </xf>
    <xf numFmtId="0" fontId="11" fillId="33" borderId="32" xfId="0" applyFont="1" applyFill="1" applyBorder="1" applyAlignment="1">
      <alignment horizontal="center"/>
    </xf>
    <xf numFmtId="0" fontId="11" fillId="33" borderId="32" xfId="0" applyFont="1" applyFill="1" applyBorder="1" applyAlignment="1">
      <alignment/>
    </xf>
    <xf numFmtId="0" fontId="10" fillId="33" borderId="32" xfId="0" applyFont="1" applyFill="1" applyBorder="1" applyAlignment="1">
      <alignment/>
    </xf>
    <xf numFmtId="0" fontId="18" fillId="33" borderId="32" xfId="0" applyFont="1" applyFill="1" applyBorder="1" applyAlignment="1">
      <alignment/>
    </xf>
    <xf numFmtId="0" fontId="15" fillId="36" borderId="35" xfId="0" applyFont="1" applyFill="1" applyBorder="1" applyAlignment="1">
      <alignment vertical="center" textRotation="255"/>
    </xf>
    <xf numFmtId="0" fontId="15" fillId="36" borderId="32" xfId="0" applyFont="1" applyFill="1" applyBorder="1" applyAlignment="1">
      <alignment vertical="center"/>
    </xf>
    <xf numFmtId="0" fontId="15" fillId="36" borderId="32" xfId="0" applyFont="1" applyFill="1" applyBorder="1" applyAlignment="1">
      <alignment/>
    </xf>
    <xf numFmtId="0" fontId="15" fillId="36" borderId="32" xfId="0" applyFont="1" applyFill="1" applyBorder="1" applyAlignment="1">
      <alignment horizontal="left"/>
    </xf>
    <xf numFmtId="0" fontId="15" fillId="36" borderId="32" xfId="0" applyFont="1" applyFill="1" applyBorder="1" applyAlignment="1">
      <alignment horizontal="center"/>
    </xf>
    <xf numFmtId="0" fontId="15" fillId="36" borderId="32" xfId="0" applyFont="1" applyFill="1" applyBorder="1" applyAlignment="1">
      <alignment horizontal="center" vertical="center"/>
    </xf>
    <xf numFmtId="0" fontId="15" fillId="36" borderId="32" xfId="0" applyFont="1" applyFill="1" applyBorder="1" applyAlignment="1">
      <alignment horizontal="right" vertical="center"/>
    </xf>
    <xf numFmtId="0" fontId="15" fillId="36" borderId="34" xfId="0" applyFont="1" applyFill="1" applyBorder="1" applyAlignment="1">
      <alignment horizontal="right" indent="1"/>
    </xf>
    <xf numFmtId="0" fontId="15" fillId="36" borderId="36" xfId="0" applyFont="1" applyFill="1" applyBorder="1" applyAlignment="1">
      <alignment/>
    </xf>
    <xf numFmtId="0" fontId="15" fillId="36" borderId="0" xfId="0" applyFont="1" applyFill="1" applyBorder="1" applyAlignment="1">
      <alignment/>
    </xf>
    <xf numFmtId="0" fontId="16" fillId="33" borderId="0" xfId="0" applyFont="1" applyFill="1" applyBorder="1" applyAlignment="1">
      <alignment/>
    </xf>
    <xf numFmtId="0" fontId="16" fillId="33" borderId="0" xfId="0" applyFont="1" applyFill="1" applyBorder="1" applyAlignment="1">
      <alignment horizontal="center"/>
    </xf>
    <xf numFmtId="0" fontId="15" fillId="36" borderId="10" xfId="0" applyFont="1" applyFill="1" applyBorder="1" applyAlignment="1">
      <alignment horizontal="right" indent="1"/>
    </xf>
    <xf numFmtId="0" fontId="15" fillId="36" borderId="36" xfId="0" applyFont="1" applyFill="1" applyBorder="1" applyAlignment="1">
      <alignment horizontal="left"/>
    </xf>
    <xf numFmtId="0" fontId="16" fillId="33" borderId="0" xfId="0" applyFont="1" applyFill="1" applyBorder="1" applyAlignment="1">
      <alignment horizontal="right"/>
    </xf>
    <xf numFmtId="0" fontId="0" fillId="36" borderId="37" xfId="0" applyFill="1" applyBorder="1" applyAlignment="1">
      <alignment/>
    </xf>
    <xf numFmtId="0" fontId="0" fillId="36" borderId="11" xfId="0" applyFill="1" applyBorder="1" applyAlignment="1">
      <alignment/>
    </xf>
    <xf numFmtId="0" fontId="0" fillId="36" borderId="12" xfId="0" applyFill="1" applyBorder="1" applyAlignment="1">
      <alignment/>
    </xf>
    <xf numFmtId="0" fontId="26" fillId="0" borderId="0" xfId="0" applyFont="1" applyAlignment="1">
      <alignment/>
    </xf>
    <xf numFmtId="0" fontId="26" fillId="33" borderId="0" xfId="0" applyFont="1" applyFill="1" applyAlignment="1">
      <alignment/>
    </xf>
    <xf numFmtId="0" fontId="11" fillId="33" borderId="28" xfId="0" applyFont="1" applyFill="1" applyBorder="1" applyAlignment="1">
      <alignment horizontal="center" vertical="center"/>
    </xf>
    <xf numFmtId="0" fontId="11" fillId="33" borderId="17" xfId="0" applyFont="1" applyFill="1" applyBorder="1" applyAlignment="1">
      <alignment horizontal="center" vertical="center"/>
    </xf>
    <xf numFmtId="0" fontId="11" fillId="33" borderId="38" xfId="0" applyFont="1" applyFill="1" applyBorder="1" applyAlignment="1">
      <alignment horizontal="center" vertical="center"/>
    </xf>
    <xf numFmtId="0" fontId="15" fillId="33" borderId="23" xfId="0" applyFont="1" applyFill="1" applyBorder="1" applyAlignment="1">
      <alignment horizontal="center" vertical="center"/>
    </xf>
    <xf numFmtId="0" fontId="15" fillId="33" borderId="18" xfId="0" applyFont="1" applyFill="1" applyBorder="1" applyAlignment="1">
      <alignment horizontal="center" vertical="center"/>
    </xf>
    <xf numFmtId="0" fontId="8" fillId="33" borderId="39" xfId="0" applyFont="1" applyFill="1" applyBorder="1" applyAlignment="1">
      <alignment horizontal="center" vertical="center"/>
    </xf>
    <xf numFmtId="0" fontId="15" fillId="33" borderId="40" xfId="0" applyFont="1" applyFill="1" applyBorder="1" applyAlignment="1">
      <alignment horizontal="center" vertical="center"/>
    </xf>
    <xf numFmtId="0" fontId="15" fillId="33" borderId="25" xfId="0" applyFont="1" applyFill="1" applyBorder="1" applyAlignment="1">
      <alignment horizontal="center" vertical="center"/>
    </xf>
    <xf numFmtId="0" fontId="11" fillId="33" borderId="37" xfId="0" applyFont="1" applyFill="1" applyBorder="1" applyAlignment="1">
      <alignment horizontal="center" vertical="center"/>
    </xf>
    <xf numFmtId="0" fontId="11" fillId="33" borderId="12" xfId="0" applyFont="1" applyFill="1" applyBorder="1" applyAlignment="1">
      <alignment horizontal="center" vertical="center"/>
    </xf>
    <xf numFmtId="0" fontId="15" fillId="33" borderId="41" xfId="0" applyFont="1" applyFill="1" applyBorder="1" applyAlignment="1">
      <alignment horizontal="center" vertical="center"/>
    </xf>
    <xf numFmtId="0" fontId="15" fillId="33" borderId="42" xfId="0" applyFont="1" applyFill="1" applyBorder="1" applyAlignment="1">
      <alignment horizontal="center" vertical="center"/>
    </xf>
    <xf numFmtId="0" fontId="27" fillId="33" borderId="28" xfId="0" applyFont="1" applyFill="1" applyBorder="1" applyAlignment="1">
      <alignment horizontal="center" vertical="center" wrapText="1"/>
    </xf>
    <xf numFmtId="0" fontId="27" fillId="33" borderId="17" xfId="0" applyFont="1" applyFill="1" applyBorder="1" applyAlignment="1">
      <alignment horizontal="center" vertical="center" wrapText="1"/>
    </xf>
    <xf numFmtId="0" fontId="27" fillId="33" borderId="43" xfId="0" applyFont="1" applyFill="1" applyBorder="1" applyAlignment="1">
      <alignment horizontal="center" vertical="center" wrapText="1"/>
    </xf>
    <xf numFmtId="0" fontId="28" fillId="33" borderId="44" xfId="0" applyFont="1" applyFill="1" applyBorder="1" applyAlignment="1">
      <alignment horizontal="center" vertical="center" wrapText="1"/>
    </xf>
    <xf numFmtId="0" fontId="28" fillId="33" borderId="45" xfId="0" applyFont="1" applyFill="1" applyBorder="1" applyAlignment="1">
      <alignment horizontal="center" vertical="center" wrapText="1"/>
    </xf>
    <xf numFmtId="0" fontId="28" fillId="33" borderId="46" xfId="0" applyFont="1" applyFill="1" applyBorder="1" applyAlignment="1">
      <alignment horizontal="center" vertical="center" wrapText="1"/>
    </xf>
    <xf numFmtId="0" fontId="19" fillId="33" borderId="32" xfId="0" applyFont="1" applyFill="1" applyBorder="1" applyAlignment="1">
      <alignment horizontal="center"/>
    </xf>
    <xf numFmtId="0" fontId="8" fillId="33" borderId="0" xfId="0" applyFont="1" applyFill="1" applyBorder="1" applyAlignment="1">
      <alignment horizontal="center" vertical="center"/>
    </xf>
    <xf numFmtId="1" fontId="29" fillId="33" borderId="0" xfId="0" applyNumberFormat="1" applyFont="1" applyFill="1" applyAlignment="1">
      <alignment/>
    </xf>
    <xf numFmtId="1" fontId="29" fillId="33" borderId="0" xfId="0" applyNumberFormat="1" applyFont="1" applyFill="1" applyAlignment="1">
      <alignment horizontal="left"/>
    </xf>
    <xf numFmtId="1" fontId="29" fillId="33" borderId="12" xfId="0" applyNumberFormat="1" applyFont="1" applyFill="1" applyBorder="1" applyAlignment="1">
      <alignment/>
    </xf>
    <xf numFmtId="0" fontId="29" fillId="33" borderId="0" xfId="0" applyFont="1" applyFill="1" applyAlignment="1">
      <alignment/>
    </xf>
    <xf numFmtId="0" fontId="29" fillId="33" borderId="0" xfId="0" applyFont="1" applyFill="1" applyAlignment="1">
      <alignment horizontal="left"/>
    </xf>
    <xf numFmtId="0" fontId="8" fillId="33" borderId="0" xfId="0" applyFont="1" applyFill="1" applyBorder="1" applyAlignment="1">
      <alignment vertical="center"/>
    </xf>
    <xf numFmtId="0" fontId="12" fillId="33" borderId="0" xfId="0" applyFont="1" applyFill="1" applyBorder="1" applyAlignment="1">
      <alignment vertical="center"/>
    </xf>
    <xf numFmtId="49" fontId="8" fillId="33" borderId="0" xfId="0" applyNumberFormat="1" applyFont="1" applyFill="1" applyBorder="1" applyAlignment="1">
      <alignment horizontal="center" vertical="center"/>
    </xf>
    <xf numFmtId="165" fontId="8" fillId="33" borderId="0" xfId="0" applyNumberFormat="1" applyFont="1" applyFill="1" applyBorder="1" applyAlignment="1">
      <alignment horizontal="center" vertical="center"/>
    </xf>
    <xf numFmtId="0" fontId="13" fillId="33" borderId="0" xfId="0" applyFont="1" applyFill="1" applyBorder="1" applyAlignment="1">
      <alignment vertical="center"/>
    </xf>
    <xf numFmtId="0" fontId="8" fillId="33" borderId="47" xfId="0" applyFont="1" applyFill="1" applyBorder="1" applyAlignment="1">
      <alignment horizontal="center" vertical="center"/>
    </xf>
    <xf numFmtId="0" fontId="8" fillId="33" borderId="47" xfId="0" applyFont="1" applyFill="1" applyBorder="1" applyAlignment="1">
      <alignment vertical="center"/>
    </xf>
    <xf numFmtId="0" fontId="12" fillId="33" borderId="47" xfId="0" applyFont="1" applyFill="1" applyBorder="1" applyAlignment="1">
      <alignment vertical="center"/>
    </xf>
    <xf numFmtId="49" fontId="8" fillId="33" borderId="47" xfId="0" applyNumberFormat="1" applyFont="1" applyFill="1" applyBorder="1" applyAlignment="1">
      <alignment horizontal="center" vertical="center"/>
    </xf>
    <xf numFmtId="165" fontId="8" fillId="33" borderId="47" xfId="0" applyNumberFormat="1" applyFont="1" applyFill="1" applyBorder="1" applyAlignment="1">
      <alignment horizontal="center" vertical="center"/>
    </xf>
    <xf numFmtId="49" fontId="11" fillId="33" borderId="28" xfId="0" applyNumberFormat="1" applyFont="1" applyFill="1" applyBorder="1" applyAlignment="1">
      <alignment horizontal="center" vertical="center"/>
    </xf>
    <xf numFmtId="49" fontId="11" fillId="33" borderId="29" xfId="0" applyNumberFormat="1" applyFont="1" applyFill="1" applyBorder="1" applyAlignment="1">
      <alignment horizontal="center" vertical="center"/>
    </xf>
    <xf numFmtId="165" fontId="8" fillId="0" borderId="17" xfId="0" applyNumberFormat="1" applyFont="1" applyBorder="1" applyAlignment="1">
      <alignment horizontal="center" vertical="center"/>
    </xf>
    <xf numFmtId="1" fontId="30" fillId="33" borderId="0" xfId="0" applyNumberFormat="1" applyFont="1" applyFill="1" applyAlignment="1">
      <alignment horizontal="left"/>
    </xf>
    <xf numFmtId="0" fontId="31" fillId="33" borderId="0" xfId="54" applyFont="1" applyFill="1" applyAlignment="1">
      <alignment horizontal="right"/>
      <protection/>
    </xf>
    <xf numFmtId="0" fontId="5" fillId="37" borderId="48" xfId="0" applyFont="1" applyFill="1" applyBorder="1" applyAlignment="1">
      <alignment horizontal="center" vertical="center"/>
    </xf>
    <xf numFmtId="1" fontId="8" fillId="37" borderId="12" xfId="0" applyNumberFormat="1" applyFont="1" applyFill="1" applyBorder="1" applyAlignment="1">
      <alignment horizontal="center" vertical="center"/>
    </xf>
    <xf numFmtId="1" fontId="8" fillId="37" borderId="41" xfId="0" applyNumberFormat="1" applyFont="1" applyFill="1" applyBorder="1" applyAlignment="1">
      <alignment horizontal="center" vertical="center"/>
    </xf>
    <xf numFmtId="1" fontId="8" fillId="37" borderId="34" xfId="0" applyNumberFormat="1" applyFont="1" applyFill="1" applyBorder="1" applyAlignment="1">
      <alignment horizontal="center" vertical="center"/>
    </xf>
    <xf numFmtId="0" fontId="19" fillId="33" borderId="0" xfId="0" applyFont="1" applyFill="1" applyBorder="1" applyAlignment="1">
      <alignment/>
    </xf>
    <xf numFmtId="0" fontId="19" fillId="33" borderId="34" xfId="0" applyFont="1" applyFill="1" applyBorder="1" applyAlignment="1">
      <alignment/>
    </xf>
    <xf numFmtId="0" fontId="19" fillId="33" borderId="10" xfId="0" applyFont="1" applyFill="1" applyBorder="1" applyAlignment="1">
      <alignment/>
    </xf>
    <xf numFmtId="0" fontId="19" fillId="33" borderId="12" xfId="0" applyFont="1" applyFill="1" applyBorder="1" applyAlignment="1">
      <alignment/>
    </xf>
    <xf numFmtId="0" fontId="15" fillId="33" borderId="10" xfId="0" applyFont="1" applyFill="1" applyBorder="1" applyAlignment="1">
      <alignment/>
    </xf>
    <xf numFmtId="0" fontId="32" fillId="33" borderId="12" xfId="0" applyFont="1" applyFill="1" applyBorder="1" applyAlignment="1">
      <alignment/>
    </xf>
    <xf numFmtId="0" fontId="15" fillId="33" borderId="49" xfId="0" applyFont="1" applyFill="1" applyBorder="1" applyAlignment="1">
      <alignment horizontal="center" vertical="center"/>
    </xf>
    <xf numFmtId="0" fontId="15" fillId="33" borderId="50" xfId="0" applyFont="1" applyFill="1" applyBorder="1" applyAlignment="1">
      <alignment horizontal="center" vertical="center"/>
    </xf>
    <xf numFmtId="0" fontId="5" fillId="0" borderId="51" xfId="0" applyFont="1" applyBorder="1" applyAlignment="1">
      <alignment horizontal="center" vertical="center"/>
    </xf>
    <xf numFmtId="0" fontId="11" fillId="33" borderId="17" xfId="0" applyFont="1" applyFill="1" applyBorder="1" applyAlignment="1">
      <alignment horizontal="center" vertical="center" wrapText="1"/>
    </xf>
    <xf numFmtId="0" fontId="23" fillId="33" borderId="18" xfId="0" applyFont="1" applyFill="1" applyBorder="1" applyAlignment="1">
      <alignment horizontal="center" vertical="center"/>
    </xf>
    <xf numFmtId="0" fontId="8" fillId="33" borderId="25" xfId="0" applyFont="1" applyFill="1" applyBorder="1" applyAlignment="1">
      <alignment horizontal="center" vertical="center"/>
    </xf>
    <xf numFmtId="0" fontId="25" fillId="33" borderId="0" xfId="0" applyFont="1" applyFill="1" applyBorder="1" applyAlignment="1">
      <alignment horizontal="center"/>
    </xf>
    <xf numFmtId="0" fontId="33" fillId="33" borderId="0" xfId="0" applyFont="1" applyFill="1" applyAlignment="1">
      <alignment horizontal="left" vertical="center"/>
    </xf>
    <xf numFmtId="0" fontId="33" fillId="33" borderId="11" xfId="0" applyFont="1" applyFill="1" applyBorder="1" applyAlignment="1">
      <alignment horizontal="left" vertical="center"/>
    </xf>
    <xf numFmtId="0" fontId="34" fillId="33" borderId="10" xfId="0" applyFont="1" applyFill="1" applyBorder="1" applyAlignment="1">
      <alignment/>
    </xf>
    <xf numFmtId="49" fontId="11" fillId="33" borderId="52" xfId="0" applyNumberFormat="1" applyFont="1" applyFill="1" applyBorder="1" applyAlignment="1">
      <alignment horizontal="center" vertical="center"/>
    </xf>
    <xf numFmtId="49" fontId="11" fillId="33" borderId="53" xfId="0" applyNumberFormat="1" applyFont="1" applyFill="1" applyBorder="1" applyAlignment="1">
      <alignment horizontal="center" vertical="center"/>
    </xf>
    <xf numFmtId="49" fontId="11" fillId="33" borderId="54" xfId="0" applyNumberFormat="1" applyFont="1" applyFill="1" applyBorder="1" applyAlignment="1">
      <alignment horizontal="center" vertical="center"/>
    </xf>
    <xf numFmtId="49" fontId="15" fillId="33" borderId="53" xfId="0" applyNumberFormat="1" applyFont="1" applyFill="1" applyBorder="1" applyAlignment="1">
      <alignment horizontal="center" vertical="center"/>
    </xf>
    <xf numFmtId="49" fontId="15" fillId="33" borderId="55" xfId="0" applyNumberFormat="1" applyFont="1" applyFill="1" applyBorder="1" applyAlignment="1">
      <alignment horizontal="center" vertical="center"/>
    </xf>
    <xf numFmtId="1" fontId="29" fillId="33" borderId="10" xfId="0" applyNumberFormat="1" applyFont="1" applyFill="1" applyBorder="1" applyAlignment="1">
      <alignment/>
    </xf>
    <xf numFmtId="0" fontId="11" fillId="33" borderId="43" xfId="0" applyFont="1" applyFill="1" applyBorder="1" applyAlignment="1">
      <alignment horizontal="center" vertical="center"/>
    </xf>
    <xf numFmtId="165" fontId="15" fillId="0" borderId="23" xfId="0" applyNumberFormat="1" applyFont="1" applyBorder="1" applyAlignment="1">
      <alignment horizontal="center" vertical="center"/>
    </xf>
    <xf numFmtId="0" fontId="8" fillId="0" borderId="19" xfId="0" applyFont="1" applyBorder="1" applyAlignment="1">
      <alignment vertical="center"/>
    </xf>
    <xf numFmtId="0" fontId="8" fillId="0" borderId="19" xfId="0" applyFont="1" applyBorder="1" applyAlignment="1">
      <alignment horizontal="center" vertical="center"/>
    </xf>
    <xf numFmtId="165" fontId="8" fillId="0" borderId="19" xfId="0" applyNumberFormat="1" applyFont="1" applyBorder="1" applyAlignment="1">
      <alignment horizontal="center" vertical="center"/>
    </xf>
    <xf numFmtId="1" fontId="35" fillId="33" borderId="34" xfId="0" applyNumberFormat="1" applyFont="1" applyFill="1" applyBorder="1" applyAlignment="1">
      <alignment/>
    </xf>
    <xf numFmtId="1" fontId="35" fillId="33" borderId="0" xfId="0" applyNumberFormat="1" applyFont="1" applyFill="1" applyAlignment="1">
      <alignment horizontal="left"/>
    </xf>
    <xf numFmtId="1" fontId="35" fillId="33" borderId="32" xfId="0" applyNumberFormat="1" applyFont="1" applyFill="1" applyBorder="1" applyAlignment="1">
      <alignment/>
    </xf>
    <xf numFmtId="1" fontId="35" fillId="33" borderId="0" xfId="0" applyNumberFormat="1" applyFont="1" applyFill="1" applyBorder="1" applyAlignment="1">
      <alignment horizontal="left"/>
    </xf>
    <xf numFmtId="49" fontId="11" fillId="33" borderId="56" xfId="0" applyNumberFormat="1" applyFont="1" applyFill="1" applyBorder="1" applyAlignment="1">
      <alignment horizontal="center" vertical="center"/>
    </xf>
    <xf numFmtId="49" fontId="15" fillId="33" borderId="54" xfId="0" applyNumberFormat="1" applyFont="1" applyFill="1" applyBorder="1" applyAlignment="1">
      <alignment horizontal="center" vertical="center"/>
    </xf>
    <xf numFmtId="0" fontId="8" fillId="0" borderId="25" xfId="0" applyFont="1" applyBorder="1" applyAlignment="1">
      <alignment horizontal="center" vertical="center"/>
    </xf>
    <xf numFmtId="165" fontId="8" fillId="0" borderId="25" xfId="0" applyNumberFormat="1" applyFont="1" applyBorder="1" applyAlignment="1">
      <alignment horizontal="center" vertical="center"/>
    </xf>
    <xf numFmtId="1" fontId="35" fillId="33" borderId="0" xfId="0" applyNumberFormat="1" applyFont="1" applyFill="1" applyAlignment="1">
      <alignment/>
    </xf>
    <xf numFmtId="49" fontId="15" fillId="33" borderId="57" xfId="0" applyNumberFormat="1" applyFont="1" applyFill="1" applyBorder="1" applyAlignment="1">
      <alignment horizontal="center" vertical="center"/>
    </xf>
    <xf numFmtId="0" fontId="11" fillId="33" borderId="0" xfId="0" applyFont="1" applyFill="1" applyAlignment="1">
      <alignment vertical="top"/>
    </xf>
    <xf numFmtId="0" fontId="5" fillId="33" borderId="58" xfId="0" applyFont="1" applyFill="1" applyBorder="1" applyAlignment="1">
      <alignment horizontal="center" vertical="center"/>
    </xf>
    <xf numFmtId="0" fontId="27" fillId="33" borderId="59" xfId="0" applyFont="1" applyFill="1" applyBorder="1" applyAlignment="1">
      <alignment horizontal="center" vertical="center" wrapText="1"/>
    </xf>
    <xf numFmtId="1" fontId="35" fillId="33" borderId="0" xfId="0" applyNumberFormat="1" applyFont="1" applyFill="1" applyBorder="1" applyAlignment="1">
      <alignment/>
    </xf>
    <xf numFmtId="0" fontId="36" fillId="33" borderId="0" xfId="0" applyFont="1" applyFill="1" applyAlignment="1">
      <alignment/>
    </xf>
    <xf numFmtId="1" fontId="15" fillId="36" borderId="10" xfId="0" applyNumberFormat="1" applyFont="1" applyFill="1" applyBorder="1" applyAlignment="1">
      <alignment horizontal="right" indent="1"/>
    </xf>
    <xf numFmtId="0" fontId="37" fillId="36" borderId="32" xfId="0" applyFont="1" applyFill="1" applyBorder="1" applyAlignment="1">
      <alignment/>
    </xf>
    <xf numFmtId="0" fontId="4" fillId="36" borderId="11" xfId="0" applyFont="1" applyFill="1" applyBorder="1" applyAlignment="1">
      <alignment/>
    </xf>
    <xf numFmtId="0" fontId="23" fillId="36" borderId="11" xfId="0" applyNumberFormat="1" applyFont="1" applyFill="1" applyBorder="1" applyAlignment="1">
      <alignment horizontal="left" vertical="center"/>
    </xf>
    <xf numFmtId="0" fontId="23" fillId="33" borderId="11" xfId="0" applyNumberFormat="1" applyFont="1" applyFill="1" applyBorder="1" applyAlignment="1">
      <alignment vertical="center"/>
    </xf>
    <xf numFmtId="0" fontId="15" fillId="33" borderId="0" xfId="0" applyFont="1" applyFill="1" applyBorder="1" applyAlignment="1">
      <alignment/>
    </xf>
    <xf numFmtId="0" fontId="19" fillId="33" borderId="0" xfId="0" applyFont="1" applyFill="1" applyBorder="1" applyAlignment="1">
      <alignment horizontal="left"/>
    </xf>
    <xf numFmtId="0" fontId="23" fillId="33" borderId="0" xfId="0" applyNumberFormat="1" applyFont="1" applyFill="1" applyBorder="1" applyAlignment="1">
      <alignment horizontal="left" vertical="center"/>
    </xf>
    <xf numFmtId="0" fontId="15" fillId="33" borderId="0" xfId="0" applyFont="1" applyFill="1" applyBorder="1" applyAlignment="1">
      <alignment horizontal="right" vertical="center"/>
    </xf>
    <xf numFmtId="0" fontId="15" fillId="33" borderId="0" xfId="0" applyFont="1" applyFill="1" applyBorder="1" applyAlignment="1">
      <alignment horizontal="left" vertical="center"/>
    </xf>
    <xf numFmtId="1" fontId="34" fillId="33" borderId="0" xfId="0" applyNumberFormat="1" applyFont="1" applyFill="1" applyBorder="1" applyAlignment="1">
      <alignment horizontal="right" vertical="center"/>
    </xf>
    <xf numFmtId="0" fontId="15" fillId="33" borderId="12" xfId="0" applyFont="1" applyFill="1" applyBorder="1" applyAlignment="1">
      <alignment/>
    </xf>
    <xf numFmtId="0" fontId="23" fillId="33" borderId="32" xfId="0" applyNumberFormat="1" applyFont="1" applyFill="1" applyBorder="1" applyAlignment="1">
      <alignment horizontal="left" vertical="center"/>
    </xf>
    <xf numFmtId="0" fontId="15" fillId="33" borderId="0" xfId="0" applyFont="1" applyFill="1" applyBorder="1" applyAlignment="1">
      <alignment horizontal="left"/>
    </xf>
    <xf numFmtId="1" fontId="34" fillId="33" borderId="0" xfId="0" applyNumberFormat="1" applyFont="1" applyFill="1" applyBorder="1" applyAlignment="1">
      <alignment/>
    </xf>
    <xf numFmtId="0" fontId="38" fillId="33" borderId="0" xfId="0" applyFont="1" applyFill="1" applyBorder="1" applyAlignment="1">
      <alignment vertical="center"/>
    </xf>
    <xf numFmtId="0" fontId="38" fillId="33" borderId="0" xfId="0" applyFont="1" applyFill="1" applyBorder="1" applyAlignment="1">
      <alignment/>
    </xf>
    <xf numFmtId="0" fontId="16" fillId="33" borderId="29" xfId="0" applyFont="1" applyFill="1" applyBorder="1" applyAlignment="1">
      <alignment horizontal="center" vertical="center"/>
    </xf>
    <xf numFmtId="0" fontId="16" fillId="33" borderId="39" xfId="0" applyFont="1" applyFill="1" applyBorder="1" applyAlignment="1">
      <alignment horizontal="center" vertical="center"/>
    </xf>
    <xf numFmtId="0" fontId="36" fillId="33" borderId="0" xfId="0" applyFont="1" applyFill="1" applyAlignment="1">
      <alignment horizontal="right"/>
    </xf>
    <xf numFmtId="0" fontId="30" fillId="33" borderId="0" xfId="0" applyFont="1" applyFill="1" applyAlignment="1">
      <alignment horizontal="left"/>
    </xf>
    <xf numFmtId="49" fontId="8" fillId="0" borderId="23" xfId="0" applyNumberFormat="1" applyFont="1" applyBorder="1" applyAlignment="1">
      <alignment horizontal="center" vertical="center"/>
    </xf>
    <xf numFmtId="49" fontId="8" fillId="0" borderId="40" xfId="0" applyNumberFormat="1" applyFont="1" applyBorder="1" applyAlignment="1">
      <alignment horizontal="center" vertical="center"/>
    </xf>
    <xf numFmtId="0" fontId="19" fillId="33" borderId="34" xfId="0" applyFont="1" applyFill="1" applyBorder="1" applyAlignment="1">
      <alignment/>
    </xf>
    <xf numFmtId="0" fontId="10" fillId="33" borderId="32" xfId="0" applyFont="1" applyFill="1" applyBorder="1" applyAlignment="1">
      <alignment/>
    </xf>
    <xf numFmtId="0" fontId="10" fillId="0" borderId="21" xfId="0" applyFont="1" applyBorder="1" applyAlignment="1">
      <alignment/>
    </xf>
    <xf numFmtId="0" fontId="10" fillId="33" borderId="11" xfId="0" applyFont="1" applyFill="1" applyBorder="1" applyAlignment="1">
      <alignment/>
    </xf>
    <xf numFmtId="0" fontId="10" fillId="0" borderId="17" xfId="0" applyFont="1" applyBorder="1" applyAlignment="1">
      <alignment/>
    </xf>
    <xf numFmtId="0" fontId="0" fillId="0" borderId="0" xfId="0" applyFill="1" applyBorder="1" applyAlignment="1">
      <alignment/>
    </xf>
    <xf numFmtId="0" fontId="0" fillId="0" borderId="19" xfId="0" applyFill="1" applyBorder="1" applyAlignment="1">
      <alignment/>
    </xf>
    <xf numFmtId="0" fontId="0" fillId="0" borderId="60" xfId="0" applyFill="1" applyBorder="1" applyAlignment="1">
      <alignment/>
    </xf>
    <xf numFmtId="0" fontId="0" fillId="0" borderId="18" xfId="0" applyFill="1" applyBorder="1" applyAlignment="1">
      <alignment/>
    </xf>
    <xf numFmtId="0" fontId="0" fillId="33" borderId="60" xfId="0" applyFill="1" applyBorder="1" applyAlignment="1">
      <alignment/>
    </xf>
    <xf numFmtId="0" fontId="0" fillId="0" borderId="18" xfId="0" applyBorder="1" applyAlignment="1">
      <alignment/>
    </xf>
    <xf numFmtId="0" fontId="15" fillId="0" borderId="18" xfId="0" applyNumberFormat="1" applyFont="1" applyBorder="1" applyAlignment="1">
      <alignment horizontal="center" vertical="center"/>
    </xf>
    <xf numFmtId="0" fontId="19" fillId="33" borderId="33" xfId="0" applyFont="1" applyFill="1" applyBorder="1" applyAlignment="1">
      <alignment horizontal="center"/>
    </xf>
    <xf numFmtId="0" fontId="19" fillId="33" borderId="0" xfId="0" applyFont="1" applyFill="1" applyBorder="1" applyAlignment="1">
      <alignment horizontal="center"/>
    </xf>
    <xf numFmtId="0" fontId="19" fillId="33" borderId="32" xfId="0" applyFont="1" applyFill="1" applyBorder="1" applyAlignment="1">
      <alignment horizontal="center"/>
    </xf>
    <xf numFmtId="0" fontId="25" fillId="33" borderId="0" xfId="0" applyFont="1" applyFill="1" applyBorder="1" applyAlignment="1">
      <alignment horizontal="center"/>
    </xf>
    <xf numFmtId="0" fontId="8" fillId="0" borderId="18" xfId="0" applyFont="1" applyBorder="1" applyAlignment="1">
      <alignment horizontal="left" vertical="center"/>
    </xf>
    <xf numFmtId="0" fontId="8" fillId="38" borderId="18" xfId="0" applyFont="1" applyFill="1" applyBorder="1" applyAlignment="1">
      <alignment horizontal="center" vertical="center"/>
    </xf>
    <xf numFmtId="0" fontId="8" fillId="33" borderId="18" xfId="0" applyFont="1" applyFill="1" applyBorder="1" applyAlignment="1">
      <alignment horizontal="right" vertical="center"/>
    </xf>
    <xf numFmtId="0" fontId="12" fillId="33" borderId="18" xfId="0" applyFont="1" applyFill="1" applyBorder="1" applyAlignment="1">
      <alignment horizontal="left" vertical="center"/>
    </xf>
    <xf numFmtId="0" fontId="8" fillId="33" borderId="18" xfId="0" applyFont="1" applyFill="1" applyBorder="1" applyAlignment="1">
      <alignment horizontal="left" vertical="center"/>
    </xf>
    <xf numFmtId="0" fontId="8" fillId="33" borderId="18" xfId="0" applyFont="1" applyFill="1" applyBorder="1" applyAlignment="1">
      <alignment horizontal="left" vertical="center"/>
    </xf>
    <xf numFmtId="0" fontId="39" fillId="0" borderId="18" xfId="0" applyFont="1" applyBorder="1" applyAlignment="1">
      <alignment horizontal="left" vertical="center"/>
    </xf>
    <xf numFmtId="0" fontId="8" fillId="0" borderId="18" xfId="0" applyFont="1" applyBorder="1" applyAlignment="1">
      <alignment horizontal="right" vertical="center"/>
    </xf>
    <xf numFmtId="166" fontId="8" fillId="0" borderId="18" xfId="0" applyNumberFormat="1" applyFont="1" applyBorder="1" applyAlignment="1">
      <alignment horizontal="center" vertical="center"/>
    </xf>
    <xf numFmtId="0" fontId="39" fillId="0" borderId="18" xfId="0" applyFont="1" applyBorder="1" applyAlignment="1">
      <alignment vertical="center"/>
    </xf>
    <xf numFmtId="0" fontId="8" fillId="33" borderId="18" xfId="0" applyFont="1" applyFill="1" applyBorder="1" applyAlignment="1">
      <alignment/>
    </xf>
    <xf numFmtId="0" fontId="0" fillId="0" borderId="18" xfId="0" applyFont="1" applyBorder="1" applyAlignment="1">
      <alignment horizontal="left" vertical="center"/>
    </xf>
    <xf numFmtId="0" fontId="8" fillId="38" borderId="61" xfId="0" applyFont="1" applyFill="1" applyBorder="1" applyAlignment="1">
      <alignment horizontal="center" vertical="center"/>
    </xf>
    <xf numFmtId="0" fontId="8" fillId="33" borderId="23" xfId="0" applyFont="1" applyFill="1" applyBorder="1" applyAlignment="1">
      <alignment horizontal="right" vertical="center"/>
    </xf>
    <xf numFmtId="0" fontId="8" fillId="0" borderId="0" xfId="0" applyFont="1" applyAlignment="1">
      <alignment vertical="center"/>
    </xf>
    <xf numFmtId="0" fontId="8" fillId="0" borderId="62" xfId="0" applyFont="1" applyBorder="1" applyAlignment="1">
      <alignment horizontal="left" vertical="center"/>
    </xf>
    <xf numFmtId="0" fontId="8" fillId="0" borderId="23" xfId="0" applyFont="1" applyBorder="1" applyAlignment="1">
      <alignment horizontal="right" vertical="center"/>
    </xf>
    <xf numFmtId="0" fontId="8" fillId="0" borderId="62" xfId="0" applyFont="1" applyBorder="1" applyAlignment="1">
      <alignment vertical="center"/>
    </xf>
    <xf numFmtId="0" fontId="39" fillId="0" borderId="18" xfId="0" applyFont="1" applyBorder="1" applyAlignment="1">
      <alignment horizontal="center" vertical="center"/>
    </xf>
    <xf numFmtId="166" fontId="39" fillId="0" borderId="18" xfId="0" applyNumberFormat="1" applyFont="1" applyBorder="1" applyAlignment="1">
      <alignment horizontal="center" vertical="center"/>
    </xf>
    <xf numFmtId="0" fontId="0" fillId="0" borderId="23" xfId="0" applyFont="1" applyBorder="1" applyAlignment="1">
      <alignment horizontal="right" vertical="center"/>
    </xf>
    <xf numFmtId="0" fontId="0" fillId="0" borderId="18" xfId="0" applyBorder="1" applyAlignment="1">
      <alignment horizontal="right" vertical="center"/>
    </xf>
    <xf numFmtId="0" fontId="19" fillId="33" borderId="34" xfId="0" applyFont="1" applyFill="1" applyBorder="1" applyAlignment="1">
      <alignment/>
    </xf>
    <xf numFmtId="0" fontId="8" fillId="33" borderId="0" xfId="0" applyFont="1" applyFill="1" applyBorder="1" applyAlignment="1">
      <alignment horizontal="center" vertical="center"/>
    </xf>
    <xf numFmtId="0" fontId="5" fillId="33" borderId="63" xfId="0" applyFont="1" applyFill="1" applyBorder="1" applyAlignment="1">
      <alignment horizontal="center" vertical="center"/>
    </xf>
    <xf numFmtId="0" fontId="5" fillId="33" borderId="47" xfId="0" applyFont="1" applyFill="1" applyBorder="1" applyAlignment="1">
      <alignment horizontal="center" vertical="center"/>
    </xf>
    <xf numFmtId="0" fontId="5" fillId="33" borderId="64" xfId="0" applyFont="1" applyFill="1" applyBorder="1" applyAlignment="1">
      <alignment horizontal="center" vertical="center"/>
    </xf>
    <xf numFmtId="0" fontId="5" fillId="0" borderId="47" xfId="0" applyFont="1" applyBorder="1" applyAlignment="1">
      <alignment horizontal="center" vertical="center"/>
    </xf>
    <xf numFmtId="0" fontId="11" fillId="33" borderId="65" xfId="0" applyFont="1" applyFill="1" applyBorder="1" applyAlignment="1">
      <alignment horizontal="center" vertical="center"/>
    </xf>
    <xf numFmtId="0" fontId="0" fillId="0" borderId="58" xfId="0" applyBorder="1" applyAlignment="1">
      <alignment horizontal="center"/>
    </xf>
    <xf numFmtId="0" fontId="11" fillId="33" borderId="47" xfId="0" applyFont="1" applyFill="1" applyBorder="1" applyAlignment="1">
      <alignment horizontal="center" vertical="center"/>
    </xf>
    <xf numFmtId="0" fontId="0" fillId="0" borderId="64" xfId="0" applyBorder="1" applyAlignment="1">
      <alignment horizontal="center"/>
    </xf>
    <xf numFmtId="0" fontId="11" fillId="33" borderId="63" xfId="0" applyFont="1" applyFill="1" applyBorder="1" applyAlignment="1">
      <alignment horizontal="center"/>
    </xf>
    <xf numFmtId="0" fontId="11" fillId="33" borderId="64" xfId="0" applyFont="1" applyFill="1" applyBorder="1" applyAlignment="1">
      <alignment horizontal="center"/>
    </xf>
    <xf numFmtId="49" fontId="15" fillId="33" borderId="53" xfId="0" applyNumberFormat="1" applyFont="1" applyFill="1" applyBorder="1" applyAlignment="1">
      <alignment horizontal="center" vertical="center"/>
    </xf>
    <xf numFmtId="49" fontId="11" fillId="33" borderId="52" xfId="0" applyNumberFormat="1" applyFont="1" applyFill="1" applyBorder="1" applyAlignment="1">
      <alignment horizontal="center" vertical="center"/>
    </xf>
    <xf numFmtId="0" fontId="0" fillId="0" borderId="53" xfId="0" applyBorder="1" applyAlignment="1">
      <alignment horizontal="center" vertical="center"/>
    </xf>
    <xf numFmtId="0" fontId="0" fillId="0" borderId="55" xfId="0" applyBorder="1" applyAlignment="1">
      <alignment horizontal="center" vertical="center"/>
    </xf>
    <xf numFmtId="49" fontId="11" fillId="33" borderId="30" xfId="0" applyNumberFormat="1" applyFont="1" applyFill="1" applyBorder="1" applyAlignment="1">
      <alignment horizontal="center" vertical="center"/>
    </xf>
    <xf numFmtId="0" fontId="0" fillId="0" borderId="28" xfId="0" applyBorder="1" applyAlignment="1">
      <alignment horizontal="center" vertical="center"/>
    </xf>
    <xf numFmtId="49" fontId="11" fillId="33" borderId="28" xfId="0" applyNumberFormat="1" applyFont="1" applyFill="1" applyBorder="1" applyAlignment="1">
      <alignment horizontal="center" vertical="center"/>
    </xf>
    <xf numFmtId="49" fontId="11" fillId="33" borderId="56" xfId="0" applyNumberFormat="1" applyFont="1" applyFill="1" applyBorder="1" applyAlignment="1">
      <alignment horizontal="center" vertical="center"/>
    </xf>
    <xf numFmtId="49" fontId="11" fillId="33" borderId="57" xfId="0" applyNumberFormat="1" applyFont="1" applyFill="1" applyBorder="1" applyAlignment="1">
      <alignment horizontal="center" vertical="center"/>
    </xf>
    <xf numFmtId="49" fontId="11" fillId="33" borderId="53" xfId="0" applyNumberFormat="1" applyFont="1" applyFill="1" applyBorder="1" applyAlignment="1">
      <alignment horizontal="center" vertical="center"/>
    </xf>
    <xf numFmtId="49" fontId="11" fillId="33" borderId="54" xfId="0" applyNumberFormat="1" applyFont="1" applyFill="1" applyBorder="1" applyAlignment="1">
      <alignment horizontal="center" vertical="center"/>
    </xf>
    <xf numFmtId="0" fontId="2" fillId="33" borderId="0" xfId="58" applyFont="1" applyFill="1">
      <alignment/>
      <protection/>
    </xf>
    <xf numFmtId="0" fontId="0" fillId="33" borderId="0" xfId="58" applyFill="1">
      <alignment/>
      <protection/>
    </xf>
    <xf numFmtId="0" fontId="11" fillId="33" borderId="0" xfId="55" applyFont="1" applyFill="1" applyAlignment="1">
      <alignment horizontal="right"/>
      <protection/>
    </xf>
    <xf numFmtId="0" fontId="8" fillId="33" borderId="0" xfId="58" applyFont="1" applyFill="1">
      <alignment/>
      <protection/>
    </xf>
    <xf numFmtId="0" fontId="0" fillId="0" borderId="0" xfId="58">
      <alignment/>
      <protection/>
    </xf>
    <xf numFmtId="0" fontId="58" fillId="33" borderId="0" xfId="58" applyFont="1" applyFill="1">
      <alignment/>
      <protection/>
    </xf>
    <xf numFmtId="0" fontId="2" fillId="39" borderId="66" xfId="58" applyFont="1" applyFill="1" applyBorder="1" applyAlignment="1">
      <alignment horizontal="centerContinuous" vertical="center"/>
      <protection/>
    </xf>
    <xf numFmtId="0" fontId="0" fillId="39" borderId="67" xfId="58" applyFill="1" applyBorder="1" applyAlignment="1">
      <alignment horizontal="centerContinuous"/>
      <protection/>
    </xf>
    <xf numFmtId="0" fontId="0" fillId="39" borderId="68" xfId="58" applyFill="1" applyBorder="1" applyAlignment="1">
      <alignment horizontal="centerContinuous"/>
      <protection/>
    </xf>
    <xf numFmtId="0" fontId="8" fillId="33" borderId="0" xfId="58" applyFont="1" applyFill="1" applyAlignment="1">
      <alignment horizontal="left" indent="2"/>
      <protection/>
    </xf>
    <xf numFmtId="0" fontId="0" fillId="33" borderId="0" xfId="58" applyFont="1" applyFill="1">
      <alignment/>
      <protection/>
    </xf>
    <xf numFmtId="0" fontId="59" fillId="33" borderId="0" xfId="58" applyFont="1" applyFill="1" applyAlignment="1">
      <alignment horizontal="left" indent="2"/>
      <protection/>
    </xf>
    <xf numFmtId="0" fontId="59" fillId="33" borderId="0" xfId="58" applyFont="1" applyFill="1">
      <alignment/>
      <protection/>
    </xf>
    <xf numFmtId="0" fontId="58" fillId="33" borderId="0" xfId="58" applyFont="1" applyFill="1" applyAlignment="1">
      <alignment horizontal="right"/>
      <protection/>
    </xf>
    <xf numFmtId="0" fontId="3" fillId="40" borderId="69" xfId="58" applyFont="1" applyFill="1" applyBorder="1" applyAlignment="1">
      <alignment horizontal="centerContinuous" vertical="center"/>
      <protection/>
    </xf>
    <xf numFmtId="0" fontId="0" fillId="40" borderId="70" xfId="58" applyFill="1" applyBorder="1" applyAlignment="1">
      <alignment horizontal="centerContinuous" vertical="center"/>
      <protection/>
    </xf>
    <xf numFmtId="0" fontId="59" fillId="40" borderId="70" xfId="58" applyFont="1" applyFill="1" applyBorder="1" applyAlignment="1">
      <alignment horizontal="centerContinuous" vertical="center"/>
      <protection/>
    </xf>
    <xf numFmtId="0" fontId="0" fillId="40" borderId="71" xfId="58" applyFill="1" applyBorder="1" applyAlignment="1">
      <alignment horizontal="centerContinuous" vertical="center"/>
      <protection/>
    </xf>
    <xf numFmtId="0" fontId="8" fillId="33" borderId="72" xfId="58" applyFont="1" applyFill="1" applyBorder="1">
      <alignment/>
      <protection/>
    </xf>
    <xf numFmtId="0" fontId="0" fillId="33" borderId="0" xfId="58" applyFont="1" applyFill="1" applyBorder="1">
      <alignment/>
      <protection/>
    </xf>
    <xf numFmtId="0" fontId="59" fillId="33" borderId="0" xfId="58" applyFont="1" applyFill="1" applyBorder="1" applyAlignment="1">
      <alignment horizontal="left" indent="2"/>
      <protection/>
    </xf>
    <xf numFmtId="0" fontId="8" fillId="33" borderId="0" xfId="58" applyFont="1" applyFill="1" applyBorder="1" applyAlignment="1">
      <alignment horizontal="right"/>
      <protection/>
    </xf>
    <xf numFmtId="0" fontId="5" fillId="33" borderId="35" xfId="58" applyFont="1" applyFill="1" applyBorder="1">
      <alignment/>
      <protection/>
    </xf>
    <xf numFmtId="0" fontId="59" fillId="33" borderId="0" xfId="58" applyFont="1" applyFill="1" applyBorder="1">
      <alignment/>
      <protection/>
    </xf>
    <xf numFmtId="0" fontId="0" fillId="33" borderId="0" xfId="58" applyFill="1" applyBorder="1">
      <alignment/>
      <protection/>
    </xf>
    <xf numFmtId="0" fontId="0" fillId="33" borderId="73" xfId="58" applyFill="1" applyBorder="1">
      <alignment/>
      <protection/>
    </xf>
    <xf numFmtId="0" fontId="5" fillId="33" borderId="36" xfId="58" applyFont="1" applyFill="1" applyBorder="1">
      <alignment/>
      <protection/>
    </xf>
    <xf numFmtId="0" fontId="8" fillId="33" borderId="74" xfId="58" applyFont="1" applyFill="1" applyBorder="1">
      <alignment/>
      <protection/>
    </xf>
    <xf numFmtId="0" fontId="0" fillId="33" borderId="11" xfId="58" applyFont="1" applyFill="1" applyBorder="1">
      <alignment/>
      <protection/>
    </xf>
    <xf numFmtId="0" fontId="8" fillId="33" borderId="11" xfId="58" applyFont="1" applyFill="1" applyBorder="1" applyAlignment="1">
      <alignment horizontal="right"/>
      <protection/>
    </xf>
    <xf numFmtId="0" fontId="5" fillId="33" borderId="37" xfId="58" applyFont="1" applyFill="1" applyBorder="1">
      <alignment/>
      <protection/>
    </xf>
    <xf numFmtId="0" fontId="0" fillId="33" borderId="11" xfId="58" applyFill="1" applyBorder="1">
      <alignment/>
      <protection/>
    </xf>
    <xf numFmtId="0" fontId="0" fillId="33" borderId="59" xfId="58" applyFill="1" applyBorder="1">
      <alignment/>
      <protection/>
    </xf>
    <xf numFmtId="0" fontId="0" fillId="33" borderId="75" xfId="58" applyFill="1" applyBorder="1">
      <alignment/>
      <protection/>
    </xf>
    <xf numFmtId="0" fontId="0" fillId="33" borderId="32" xfId="58" applyFill="1" applyBorder="1">
      <alignment/>
      <protection/>
    </xf>
    <xf numFmtId="0" fontId="0" fillId="33" borderId="34" xfId="58" applyFill="1" applyBorder="1">
      <alignment/>
      <protection/>
    </xf>
    <xf numFmtId="0" fontId="60" fillId="40" borderId="35" xfId="58" applyFont="1" applyFill="1" applyBorder="1" applyAlignment="1">
      <alignment horizontal="centerContinuous"/>
      <protection/>
    </xf>
    <xf numFmtId="0" fontId="8" fillId="40" borderId="32" xfId="58" applyFont="1" applyFill="1" applyBorder="1" applyAlignment="1">
      <alignment horizontal="centerContinuous"/>
      <protection/>
    </xf>
    <xf numFmtId="0" fontId="8" fillId="40" borderId="34" xfId="58" applyFont="1" applyFill="1" applyBorder="1" applyAlignment="1">
      <alignment horizontal="centerContinuous"/>
      <protection/>
    </xf>
    <xf numFmtId="0" fontId="0" fillId="40" borderId="32" xfId="58" applyFill="1" applyBorder="1" applyAlignment="1">
      <alignment horizontal="centerContinuous"/>
      <protection/>
    </xf>
    <xf numFmtId="0" fontId="0" fillId="40" borderId="76" xfId="58" applyFill="1" applyBorder="1" applyAlignment="1">
      <alignment horizontal="centerContinuous"/>
      <protection/>
    </xf>
    <xf numFmtId="0" fontId="0" fillId="33" borderId="72" xfId="58" applyFill="1" applyBorder="1">
      <alignment/>
      <protection/>
    </xf>
    <xf numFmtId="0" fontId="8" fillId="33" borderId="10" xfId="58" applyFont="1" applyFill="1" applyBorder="1" applyAlignment="1">
      <alignment horizontal="right"/>
      <protection/>
    </xf>
    <xf numFmtId="0" fontId="8" fillId="33" borderId="36" xfId="58" applyFont="1" applyFill="1" applyBorder="1">
      <alignment/>
      <protection/>
    </xf>
    <xf numFmtId="0" fontId="8" fillId="33" borderId="0" xfId="58" applyFont="1" applyFill="1" applyBorder="1">
      <alignment/>
      <protection/>
    </xf>
    <xf numFmtId="0" fontId="0" fillId="33" borderId="10" xfId="58" applyFill="1" applyBorder="1">
      <alignment/>
      <protection/>
    </xf>
    <xf numFmtId="0" fontId="0" fillId="33" borderId="36" xfId="58" applyFill="1" applyBorder="1">
      <alignment/>
      <protection/>
    </xf>
    <xf numFmtId="0" fontId="8" fillId="33" borderId="37" xfId="58" applyFont="1" applyFill="1" applyBorder="1">
      <alignment/>
      <protection/>
    </xf>
    <xf numFmtId="0" fontId="8" fillId="33" borderId="11" xfId="58" applyFont="1" applyFill="1" applyBorder="1">
      <alignment/>
      <protection/>
    </xf>
    <xf numFmtId="0" fontId="0" fillId="33" borderId="12" xfId="58" applyFill="1" applyBorder="1">
      <alignment/>
      <protection/>
    </xf>
    <xf numFmtId="0" fontId="0" fillId="33" borderId="37" xfId="58" applyFill="1" applyBorder="1">
      <alignment/>
      <protection/>
    </xf>
    <xf numFmtId="0" fontId="0" fillId="33" borderId="74" xfId="58" applyFill="1" applyBorder="1">
      <alignment/>
      <protection/>
    </xf>
    <xf numFmtId="0" fontId="0" fillId="41" borderId="37" xfId="58" applyFill="1" applyBorder="1">
      <alignment/>
      <protection/>
    </xf>
    <xf numFmtId="0" fontId="0" fillId="41" borderId="11" xfId="58" applyFill="1" applyBorder="1">
      <alignment/>
      <protection/>
    </xf>
    <xf numFmtId="0" fontId="8" fillId="41" borderId="11" xfId="58" applyFont="1" applyFill="1" applyBorder="1">
      <alignment/>
      <protection/>
    </xf>
    <xf numFmtId="0" fontId="0" fillId="41" borderId="59" xfId="58" applyFill="1" applyBorder="1">
      <alignment/>
      <protection/>
    </xf>
    <xf numFmtId="0" fontId="61" fillId="0" borderId="32" xfId="58" applyFont="1" applyBorder="1">
      <alignment/>
      <protection/>
    </xf>
    <xf numFmtId="0" fontId="8" fillId="0" borderId="32" xfId="58" applyFont="1" applyBorder="1" applyAlignment="1">
      <alignment horizontal="right"/>
      <protection/>
    </xf>
    <xf numFmtId="0" fontId="8" fillId="33" borderId="35" xfId="58" applyFont="1" applyFill="1" applyBorder="1">
      <alignment/>
      <protection/>
    </xf>
    <xf numFmtId="0" fontId="8" fillId="33" borderId="32" xfId="58" applyFont="1" applyFill="1" applyBorder="1">
      <alignment/>
      <protection/>
    </xf>
    <xf numFmtId="0" fontId="8" fillId="33" borderId="76" xfId="58" applyFont="1" applyFill="1" applyBorder="1">
      <alignment/>
      <protection/>
    </xf>
    <xf numFmtId="0" fontId="8" fillId="33" borderId="73" xfId="58" applyFont="1" applyFill="1" applyBorder="1">
      <alignment/>
      <protection/>
    </xf>
    <xf numFmtId="0" fontId="0" fillId="41" borderId="11" xfId="58" applyFill="1" applyBorder="1" applyAlignment="1">
      <alignment horizontal="right"/>
      <protection/>
    </xf>
    <xf numFmtId="0" fontId="8" fillId="0" borderId="0" xfId="58" applyFont="1" applyBorder="1" applyAlignment="1">
      <alignment horizontal="right"/>
      <protection/>
    </xf>
    <xf numFmtId="0" fontId="8" fillId="33" borderId="36" xfId="58" applyFont="1" applyFill="1" applyBorder="1" applyAlignment="1">
      <alignment horizontal="centerContinuous"/>
      <protection/>
    </xf>
    <xf numFmtId="0" fontId="8" fillId="33" borderId="36" xfId="58" applyFont="1" applyFill="1" applyBorder="1" applyAlignment="1">
      <alignment horizontal="right"/>
      <protection/>
    </xf>
    <xf numFmtId="0" fontId="8" fillId="33" borderId="10" xfId="58" applyFont="1" applyFill="1" applyBorder="1">
      <alignment/>
      <protection/>
    </xf>
    <xf numFmtId="0" fontId="8" fillId="33" borderId="35" xfId="58" applyFont="1" applyFill="1" applyBorder="1" applyAlignment="1">
      <alignment horizontal="centerContinuous"/>
      <protection/>
    </xf>
    <xf numFmtId="0" fontId="8" fillId="33" borderId="32" xfId="58" applyFont="1" applyFill="1" applyBorder="1" applyAlignment="1">
      <alignment horizontal="centerContinuous"/>
      <protection/>
    </xf>
    <xf numFmtId="0" fontId="8" fillId="33" borderId="35" xfId="58" applyFont="1" applyFill="1" applyBorder="1" applyAlignment="1">
      <alignment horizontal="right"/>
      <protection/>
    </xf>
    <xf numFmtId="0" fontId="8" fillId="33" borderId="32" xfId="58" applyFont="1" applyFill="1" applyBorder="1" applyAlignment="1">
      <alignment horizontal="right"/>
      <protection/>
    </xf>
    <xf numFmtId="0" fontId="8" fillId="41" borderId="34" xfId="58" applyFont="1" applyFill="1" applyBorder="1" applyAlignment="1">
      <alignment horizontal="center"/>
      <protection/>
    </xf>
    <xf numFmtId="0" fontId="8" fillId="41" borderId="76" xfId="58" applyFont="1" applyFill="1" applyBorder="1" applyAlignment="1">
      <alignment horizontal="center"/>
      <protection/>
    </xf>
    <xf numFmtId="0" fontId="8" fillId="33" borderId="37" xfId="58" applyFont="1" applyFill="1" applyBorder="1" applyAlignment="1">
      <alignment horizontal="centerContinuous"/>
      <protection/>
    </xf>
    <xf numFmtId="0" fontId="8" fillId="33" borderId="11" xfId="58" applyFont="1" applyFill="1" applyBorder="1" applyAlignment="1">
      <alignment horizontal="centerContinuous"/>
      <protection/>
    </xf>
    <xf numFmtId="0" fontId="8" fillId="33" borderId="37" xfId="58" applyFont="1" applyFill="1" applyBorder="1" applyAlignment="1">
      <alignment horizontal="right"/>
      <protection/>
    </xf>
    <xf numFmtId="0" fontId="8" fillId="33" borderId="12" xfId="58" applyFont="1" applyFill="1" applyBorder="1" applyAlignment="1">
      <alignment horizontal="center"/>
      <protection/>
    </xf>
    <xf numFmtId="0" fontId="8" fillId="33" borderId="59" xfId="58" applyFont="1" applyFill="1" applyBorder="1" applyAlignment="1">
      <alignment horizontal="center"/>
      <protection/>
    </xf>
    <xf numFmtId="0" fontId="8" fillId="33" borderId="21" xfId="58" applyFont="1" applyFill="1" applyBorder="1" applyAlignment="1">
      <alignment horizontal="centerContinuous"/>
      <protection/>
    </xf>
    <xf numFmtId="0" fontId="8" fillId="33" borderId="21" xfId="58" applyFont="1" applyFill="1" applyBorder="1">
      <alignment/>
      <protection/>
    </xf>
    <xf numFmtId="0" fontId="8" fillId="33" borderId="17" xfId="58" applyFont="1" applyFill="1" applyBorder="1" applyAlignment="1">
      <alignment horizontal="centerContinuous"/>
      <protection/>
    </xf>
    <xf numFmtId="0" fontId="8" fillId="33" borderId="17" xfId="58" applyFont="1" applyFill="1" applyBorder="1">
      <alignment/>
      <protection/>
    </xf>
    <xf numFmtId="0" fontId="8" fillId="33" borderId="19" xfId="58" applyFont="1" applyFill="1" applyBorder="1" applyAlignment="1">
      <alignment horizontal="centerContinuous"/>
      <protection/>
    </xf>
    <xf numFmtId="0" fontId="8" fillId="41" borderId="0" xfId="58" applyFont="1" applyFill="1" applyBorder="1" applyAlignment="1">
      <alignment horizontal="center"/>
      <protection/>
    </xf>
    <xf numFmtId="0" fontId="8" fillId="41" borderId="73" xfId="58" applyFont="1" applyFill="1" applyBorder="1" applyAlignment="1">
      <alignment horizontal="center"/>
      <protection/>
    </xf>
    <xf numFmtId="0" fontId="8" fillId="33" borderId="11" xfId="58" applyFont="1" applyFill="1" applyBorder="1" applyAlignment="1">
      <alignment horizontal="center"/>
      <protection/>
    </xf>
    <xf numFmtId="0" fontId="0" fillId="0" borderId="32" xfId="58" applyBorder="1" applyAlignment="1">
      <alignment vertical="top" wrapText="1"/>
      <protection/>
    </xf>
    <xf numFmtId="0" fontId="0" fillId="0" borderId="76" xfId="58" applyBorder="1" applyAlignment="1">
      <alignment vertical="top" wrapText="1"/>
      <protection/>
    </xf>
    <xf numFmtId="0" fontId="0" fillId="0" borderId="36" xfId="58" applyBorder="1" applyAlignment="1">
      <alignment vertical="top" wrapText="1"/>
      <protection/>
    </xf>
    <xf numFmtId="0" fontId="0" fillId="0" borderId="0" xfId="58" applyAlignment="1">
      <alignment vertical="top" wrapText="1"/>
      <protection/>
    </xf>
    <xf numFmtId="0" fontId="0" fillId="0" borderId="73" xfId="58" applyBorder="1" applyAlignment="1">
      <alignment vertical="top" wrapText="1"/>
      <protection/>
    </xf>
    <xf numFmtId="0" fontId="0" fillId="33" borderId="77" xfId="58" applyFill="1" applyBorder="1">
      <alignment/>
      <protection/>
    </xf>
    <xf numFmtId="0" fontId="0" fillId="33" borderId="78" xfId="58" applyFill="1" applyBorder="1">
      <alignment/>
      <protection/>
    </xf>
    <xf numFmtId="0" fontId="0" fillId="0" borderId="79" xfId="58" applyBorder="1" applyAlignment="1">
      <alignment vertical="top" wrapText="1"/>
      <protection/>
    </xf>
    <xf numFmtId="0" fontId="0" fillId="0" borderId="78" xfId="58" applyBorder="1" applyAlignment="1">
      <alignment vertical="top" wrapText="1"/>
      <protection/>
    </xf>
    <xf numFmtId="0" fontId="0" fillId="0" borderId="80" xfId="58" applyBorder="1" applyAlignment="1">
      <alignment vertical="top" wrapText="1"/>
      <protection/>
    </xf>
    <xf numFmtId="0" fontId="0" fillId="40" borderId="70" xfId="58" applyFill="1" applyBorder="1" applyAlignment="1">
      <alignment horizontal="centerContinuous"/>
      <protection/>
    </xf>
    <xf numFmtId="0" fontId="0" fillId="40" borderId="71" xfId="58" applyFill="1" applyBorder="1" applyAlignment="1">
      <alignment horizontal="centerContinuous"/>
      <protection/>
    </xf>
    <xf numFmtId="0" fontId="8" fillId="33" borderId="0" xfId="58" applyFont="1" applyFill="1" applyAlignment="1">
      <alignment horizontal="right"/>
      <protection/>
    </xf>
    <xf numFmtId="0" fontId="62" fillId="33" borderId="0" xfId="58" applyFont="1" applyFill="1" applyAlignment="1">
      <alignment horizontal="left"/>
      <protection/>
    </xf>
    <xf numFmtId="0" fontId="5" fillId="33" borderId="0" xfId="58" applyFont="1" applyFill="1" applyBorder="1">
      <alignment/>
      <protection/>
    </xf>
    <xf numFmtId="0" fontId="8" fillId="0" borderId="0" xfId="58" applyFont="1" applyAlignment="1">
      <alignment horizontal="right"/>
      <protection/>
    </xf>
    <xf numFmtId="0" fontId="8" fillId="41" borderId="37" xfId="58" applyFont="1" applyFill="1" applyBorder="1">
      <alignment/>
      <protection/>
    </xf>
    <xf numFmtId="0" fontId="62" fillId="41" borderId="11" xfId="58" applyFont="1" applyFill="1" applyBorder="1">
      <alignment/>
      <protection/>
    </xf>
    <xf numFmtId="0" fontId="8" fillId="41" borderId="11" xfId="58" applyFont="1" applyFill="1" applyBorder="1" applyAlignment="1">
      <alignment horizontal="right"/>
      <protection/>
    </xf>
    <xf numFmtId="0" fontId="8" fillId="41" borderId="59" xfId="58" applyFont="1" applyFill="1" applyBorder="1">
      <alignment/>
      <protection/>
    </xf>
    <xf numFmtId="0" fontId="8" fillId="40" borderId="75" xfId="58" applyFont="1" applyFill="1" applyBorder="1">
      <alignment/>
      <protection/>
    </xf>
    <xf numFmtId="0" fontId="8" fillId="40" borderId="32" xfId="58" applyFont="1" applyFill="1" applyBorder="1">
      <alignment/>
      <protection/>
    </xf>
    <xf numFmtId="0" fontId="8" fillId="33" borderId="0" xfId="58" applyFont="1" applyFill="1" applyBorder="1" applyAlignment="1">
      <alignment horizontal="left"/>
      <protection/>
    </xf>
    <xf numFmtId="0" fontId="8" fillId="40" borderId="32" xfId="58" applyFont="1" applyFill="1" applyBorder="1" applyAlignment="1">
      <alignment horizontal="right"/>
      <protection/>
    </xf>
    <xf numFmtId="0" fontId="8" fillId="40" borderId="35" xfId="58" applyFont="1" applyFill="1" applyBorder="1" applyAlignment="1">
      <alignment horizontal="centerContinuous"/>
      <protection/>
    </xf>
    <xf numFmtId="0" fontId="8" fillId="40" borderId="34" xfId="58" applyFont="1" applyFill="1" applyBorder="1">
      <alignment/>
      <protection/>
    </xf>
    <xf numFmtId="0" fontId="8" fillId="40" borderId="76" xfId="58" applyFont="1" applyFill="1" applyBorder="1" applyAlignment="1">
      <alignment horizontal="centerContinuous"/>
      <protection/>
    </xf>
    <xf numFmtId="0" fontId="8" fillId="33" borderId="0" xfId="58" applyFont="1" applyFill="1" applyBorder="1" applyAlignment="1">
      <alignment horizontal="centerContinuous"/>
      <protection/>
    </xf>
    <xf numFmtId="0" fontId="8" fillId="33" borderId="10" xfId="58" applyFont="1" applyFill="1" applyBorder="1" applyAlignment="1">
      <alignment horizontal="centerContinuous"/>
      <protection/>
    </xf>
    <xf numFmtId="0" fontId="8" fillId="33" borderId="73" xfId="58" applyFont="1" applyFill="1" applyBorder="1" applyAlignment="1">
      <alignment horizontal="centerContinuous"/>
      <protection/>
    </xf>
    <xf numFmtId="0" fontId="8" fillId="33" borderId="36" xfId="58" applyFont="1" applyFill="1" applyBorder="1" applyAlignment="1">
      <alignment horizontal="left"/>
      <protection/>
    </xf>
    <xf numFmtId="0" fontId="8" fillId="33" borderId="12" xfId="58" applyFont="1" applyFill="1" applyBorder="1">
      <alignment/>
      <protection/>
    </xf>
    <xf numFmtId="0" fontId="8" fillId="33" borderId="12" xfId="58" applyFont="1" applyFill="1" applyBorder="1" applyAlignment="1">
      <alignment horizontal="centerContinuous"/>
      <protection/>
    </xf>
    <xf numFmtId="0" fontId="8" fillId="33" borderId="59" xfId="58" applyFont="1" applyFill="1" applyBorder="1" applyAlignment="1">
      <alignment horizontal="centerContinuous"/>
      <protection/>
    </xf>
    <xf numFmtId="0" fontId="8" fillId="33" borderId="75" xfId="58" applyFont="1" applyFill="1" applyBorder="1">
      <alignment/>
      <protection/>
    </xf>
    <xf numFmtId="0" fontId="8" fillId="33" borderId="35" xfId="58" applyFont="1" applyFill="1" applyBorder="1" applyAlignment="1">
      <alignment vertical="top" wrapText="1"/>
      <protection/>
    </xf>
    <xf numFmtId="0" fontId="0" fillId="0" borderId="0" xfId="58" applyBorder="1" applyAlignment="1">
      <alignment vertical="top" wrapText="1"/>
      <protection/>
    </xf>
    <xf numFmtId="0" fontId="8" fillId="33" borderId="77" xfId="58" applyFont="1" applyFill="1" applyBorder="1">
      <alignment/>
      <protection/>
    </xf>
    <xf numFmtId="0" fontId="8" fillId="33" borderId="78" xfId="58" applyFont="1" applyFill="1" applyBorder="1">
      <alignment/>
      <protection/>
    </xf>
    <xf numFmtId="0" fontId="8" fillId="33" borderId="78" xfId="58" applyFont="1" applyFill="1" applyBorder="1" applyAlignment="1">
      <alignment horizontal="right"/>
      <protection/>
    </xf>
    <xf numFmtId="0" fontId="8" fillId="40" borderId="70" xfId="58" applyFont="1" applyFill="1" applyBorder="1" applyAlignment="1">
      <alignment horizontal="centerContinuous"/>
      <protection/>
    </xf>
    <xf numFmtId="0" fontId="8" fillId="40" borderId="71" xfId="58" applyFont="1" applyFill="1" applyBorder="1" applyAlignment="1">
      <alignment horizontal="centerContinuous"/>
      <protection/>
    </xf>
    <xf numFmtId="0" fontId="8" fillId="41" borderId="81" xfId="58" applyFont="1" applyFill="1" applyBorder="1" applyAlignment="1">
      <alignment vertical="center"/>
      <protection/>
    </xf>
    <xf numFmtId="0" fontId="8" fillId="41" borderId="49" xfId="58" applyFont="1" applyFill="1" applyBorder="1" applyAlignment="1">
      <alignment horizontal="right" vertical="center"/>
      <protection/>
    </xf>
    <xf numFmtId="0" fontId="8" fillId="41" borderId="81" xfId="58" applyFont="1" applyFill="1" applyBorder="1" applyAlignment="1">
      <alignment horizontal="right" vertical="center"/>
      <protection/>
    </xf>
    <xf numFmtId="0" fontId="8" fillId="41" borderId="60" xfId="58" applyFont="1" applyFill="1" applyBorder="1" applyAlignment="1">
      <alignment vertical="center"/>
      <protection/>
    </xf>
    <xf numFmtId="0" fontId="8" fillId="41" borderId="60" xfId="58" applyFont="1" applyFill="1" applyBorder="1" applyAlignment="1">
      <alignment horizontal="right" vertical="center"/>
      <protection/>
    </xf>
    <xf numFmtId="0" fontId="8" fillId="41" borderId="49" xfId="58" applyFont="1" applyFill="1" applyBorder="1" applyAlignment="1">
      <alignment vertical="center"/>
      <protection/>
    </xf>
    <xf numFmtId="0" fontId="8" fillId="33" borderId="81" xfId="58" applyFont="1" applyFill="1" applyBorder="1" applyAlignment="1">
      <alignment vertical="center"/>
      <protection/>
    </xf>
    <xf numFmtId="0" fontId="8" fillId="33" borderId="60" xfId="58" applyFont="1" applyFill="1" applyBorder="1" applyAlignment="1">
      <alignment vertical="center"/>
      <protection/>
    </xf>
    <xf numFmtId="0" fontId="8" fillId="33" borderId="60" xfId="58" applyFont="1" applyFill="1" applyBorder="1" applyAlignment="1">
      <alignment horizontal="right" vertical="center"/>
      <protection/>
    </xf>
    <xf numFmtId="0" fontId="8" fillId="33" borderId="61" xfId="58" applyFont="1" applyFill="1" applyBorder="1" applyAlignment="1">
      <alignment vertical="center"/>
      <protection/>
    </xf>
    <xf numFmtId="0" fontId="0" fillId="33" borderId="60" xfId="58" applyFill="1" applyBorder="1">
      <alignment/>
      <protection/>
    </xf>
    <xf numFmtId="0" fontId="8" fillId="33" borderId="60" xfId="58" applyFont="1" applyFill="1" applyBorder="1" applyAlignment="1">
      <alignment horizontal="center" vertical="center"/>
      <protection/>
    </xf>
    <xf numFmtId="0" fontId="8" fillId="33" borderId="49" xfId="58" applyFont="1" applyFill="1" applyBorder="1" applyAlignment="1">
      <alignment vertical="center"/>
      <protection/>
    </xf>
    <xf numFmtId="0" fontId="0" fillId="33" borderId="0" xfId="58" applyFill="1" applyBorder="1" applyAlignment="1">
      <alignment horizontal="right"/>
      <protection/>
    </xf>
    <xf numFmtId="0" fontId="8" fillId="33" borderId="0" xfId="58" applyFont="1" applyFill="1" applyBorder="1" applyAlignment="1">
      <alignment horizontal="center"/>
      <protection/>
    </xf>
    <xf numFmtId="0" fontId="63" fillId="33" borderId="0" xfId="58" applyFont="1" applyFill="1" applyBorder="1" applyAlignment="1">
      <alignment horizontal="right"/>
      <protection/>
    </xf>
    <xf numFmtId="0" fontId="63" fillId="33" borderId="60" xfId="58" applyFont="1" applyFill="1" applyBorder="1" applyAlignment="1">
      <alignment horizontal="right" vertical="center"/>
      <protection/>
    </xf>
    <xf numFmtId="0" fontId="8" fillId="33" borderId="49" xfId="58" applyFont="1" applyFill="1" applyBorder="1" applyAlignment="1">
      <alignment horizontal="center" vertical="center"/>
      <protection/>
    </xf>
    <xf numFmtId="0" fontId="8" fillId="33" borderId="72" xfId="58" applyFont="1" applyFill="1" applyBorder="1" applyAlignment="1">
      <alignment vertical="center"/>
      <protection/>
    </xf>
    <xf numFmtId="0" fontId="8" fillId="33" borderId="0" xfId="58" applyFont="1" applyFill="1" applyBorder="1" applyAlignment="1">
      <alignment vertical="center"/>
      <protection/>
    </xf>
    <xf numFmtId="0" fontId="8" fillId="33" borderId="0" xfId="58" applyFont="1" applyFill="1" applyBorder="1" applyAlignment="1">
      <alignment horizontal="right" vertical="center"/>
      <protection/>
    </xf>
    <xf numFmtId="0" fontId="63" fillId="33" borderId="34" xfId="58" applyFont="1" applyFill="1" applyBorder="1" applyAlignment="1">
      <alignment horizontal="right"/>
      <protection/>
    </xf>
    <xf numFmtId="0" fontId="0" fillId="33" borderId="32" xfId="58" applyFill="1" applyBorder="1" applyAlignment="1">
      <alignment horizontal="right"/>
      <protection/>
    </xf>
    <xf numFmtId="0" fontId="8" fillId="33" borderId="73" xfId="58" applyFont="1" applyFill="1" applyBorder="1" applyAlignment="1">
      <alignment horizontal="center"/>
      <protection/>
    </xf>
    <xf numFmtId="0" fontId="63" fillId="33" borderId="12" xfId="58" applyFont="1" applyFill="1" applyBorder="1" applyAlignment="1">
      <alignment horizontal="right"/>
      <protection/>
    </xf>
    <xf numFmtId="0" fontId="8" fillId="33" borderId="37" xfId="58" applyFont="1" applyFill="1" applyBorder="1" applyAlignment="1">
      <alignment horizontal="right" vertical="center"/>
      <protection/>
    </xf>
    <xf numFmtId="0" fontId="0" fillId="33" borderId="11" xfId="58" applyFill="1" applyBorder="1" applyAlignment="1">
      <alignment horizontal="center" vertical="center"/>
      <protection/>
    </xf>
    <xf numFmtId="0" fontId="0" fillId="33" borderId="11" xfId="58" applyFill="1" applyBorder="1" applyAlignment="1">
      <alignment horizontal="right" vertical="center"/>
      <protection/>
    </xf>
    <xf numFmtId="0" fontId="8" fillId="33" borderId="11" xfId="58" applyFont="1" applyFill="1" applyBorder="1" applyAlignment="1">
      <alignment vertical="center"/>
      <protection/>
    </xf>
    <xf numFmtId="0" fontId="8" fillId="33" borderId="11" xfId="58" applyFont="1" applyFill="1" applyBorder="1" applyAlignment="1">
      <alignment horizontal="right" vertical="center"/>
      <protection/>
    </xf>
    <xf numFmtId="0" fontId="8" fillId="33" borderId="59" xfId="58" applyFont="1" applyFill="1" applyBorder="1" applyAlignment="1">
      <alignment horizontal="center" vertical="center"/>
      <protection/>
    </xf>
    <xf numFmtId="0" fontId="63" fillId="33" borderId="35" xfId="58" applyFont="1" applyFill="1" applyBorder="1">
      <alignment/>
      <protection/>
    </xf>
    <xf numFmtId="0" fontId="63" fillId="33" borderId="35" xfId="58" applyFont="1" applyFill="1" applyBorder="1" applyAlignment="1">
      <alignment horizontal="right"/>
      <protection/>
    </xf>
    <xf numFmtId="0" fontId="63" fillId="33" borderId="0" xfId="58" applyFont="1" applyFill="1" applyBorder="1" applyAlignment="1">
      <alignment horizontal="center"/>
      <protection/>
    </xf>
    <xf numFmtId="0" fontId="63" fillId="33" borderId="0" xfId="58" applyFont="1" applyFill="1" applyBorder="1">
      <alignment/>
      <protection/>
    </xf>
    <xf numFmtId="0" fontId="64" fillId="33" borderId="0" xfId="58" applyFont="1" applyFill="1" applyBorder="1" applyAlignment="1">
      <alignment horizontal="right"/>
      <protection/>
    </xf>
    <xf numFmtId="0" fontId="8" fillId="33" borderId="32" xfId="58" applyFont="1" applyFill="1" applyBorder="1" applyAlignment="1">
      <alignment vertical="center"/>
      <protection/>
    </xf>
    <xf numFmtId="0" fontId="8" fillId="33" borderId="76" xfId="58" applyFont="1" applyFill="1" applyBorder="1" applyAlignment="1">
      <alignment vertical="center"/>
      <protection/>
    </xf>
    <xf numFmtId="0" fontId="63" fillId="33" borderId="36" xfId="58" applyFont="1" applyFill="1" applyBorder="1" applyAlignment="1">
      <alignment horizontal="left"/>
      <protection/>
    </xf>
    <xf numFmtId="0" fontId="63" fillId="33" borderId="36" xfId="58" applyFont="1" applyFill="1" applyBorder="1" applyAlignment="1">
      <alignment horizontal="right"/>
      <protection/>
    </xf>
    <xf numFmtId="0" fontId="63" fillId="33" borderId="73" xfId="58" applyFont="1" applyFill="1" applyBorder="1">
      <alignment/>
      <protection/>
    </xf>
    <xf numFmtId="0" fontId="63" fillId="33" borderId="37" xfId="58" applyFont="1" applyFill="1" applyBorder="1">
      <alignment/>
      <protection/>
    </xf>
    <xf numFmtId="0" fontId="63" fillId="33" borderId="11" xfId="58" applyFont="1" applyFill="1" applyBorder="1" applyAlignment="1">
      <alignment horizontal="right"/>
      <protection/>
    </xf>
    <xf numFmtId="0" fontId="63" fillId="33" borderId="11" xfId="58" applyFont="1" applyFill="1" applyBorder="1" applyAlignment="1">
      <alignment horizontal="center"/>
      <protection/>
    </xf>
    <xf numFmtId="0" fontId="63" fillId="33" borderId="11" xfId="58" applyFont="1" applyFill="1" applyBorder="1">
      <alignment/>
      <protection/>
    </xf>
    <xf numFmtId="0" fontId="63" fillId="33" borderId="59" xfId="58" applyFont="1" applyFill="1" applyBorder="1">
      <alignment/>
      <protection/>
    </xf>
    <xf numFmtId="0" fontId="8" fillId="40" borderId="75" xfId="58" applyFont="1" applyFill="1" applyBorder="1" applyAlignment="1">
      <alignment horizontal="centerContinuous"/>
      <protection/>
    </xf>
    <xf numFmtId="0" fontId="8" fillId="40" borderId="0" xfId="58" applyFont="1" applyFill="1" applyBorder="1" applyAlignment="1">
      <alignment horizontal="centerContinuous"/>
      <protection/>
    </xf>
    <xf numFmtId="0" fontId="8" fillId="33" borderId="73" xfId="58" applyFont="1" applyFill="1" applyBorder="1" applyAlignment="1">
      <alignment vertical="center"/>
      <protection/>
    </xf>
    <xf numFmtId="0" fontId="58" fillId="33" borderId="0" xfId="58" applyFont="1" applyFill="1" applyBorder="1" applyAlignment="1">
      <alignment horizontal="right"/>
      <protection/>
    </xf>
    <xf numFmtId="0" fontId="8" fillId="41" borderId="75" xfId="58" applyFont="1" applyFill="1" applyBorder="1" applyAlignment="1">
      <alignment vertical="center"/>
      <protection/>
    </xf>
    <xf numFmtId="0" fontId="8" fillId="41" borderId="32" xfId="58" applyFont="1" applyFill="1" applyBorder="1" applyAlignment="1">
      <alignment vertical="center"/>
      <protection/>
    </xf>
    <xf numFmtId="0" fontId="8" fillId="41" borderId="32" xfId="58" applyFont="1" applyFill="1" applyBorder="1" applyAlignment="1">
      <alignment horizontal="right" vertical="center"/>
      <protection/>
    </xf>
    <xf numFmtId="0" fontId="8" fillId="41" borderId="35" xfId="58" applyFont="1" applyFill="1" applyBorder="1" applyAlignment="1">
      <alignment vertical="center"/>
      <protection/>
    </xf>
    <xf numFmtId="0" fontId="8" fillId="41" borderId="76" xfId="58" applyFont="1" applyFill="1" applyBorder="1" applyAlignment="1">
      <alignment vertical="center"/>
      <protection/>
    </xf>
    <xf numFmtId="0" fontId="8" fillId="33" borderId="59" xfId="58" applyFont="1" applyFill="1" applyBorder="1">
      <alignment/>
      <protection/>
    </xf>
    <xf numFmtId="0" fontId="0" fillId="33" borderId="35" xfId="58" applyFill="1" applyBorder="1" applyAlignment="1">
      <alignment vertical="top" wrapText="1"/>
      <protection/>
    </xf>
    <xf numFmtId="0" fontId="8" fillId="33" borderId="82" xfId="58" applyFont="1" applyFill="1" applyBorder="1">
      <alignment/>
      <protection/>
    </xf>
    <xf numFmtId="0" fontId="8" fillId="33" borderId="75" xfId="58" applyFont="1" applyFill="1" applyBorder="1" applyAlignment="1">
      <alignment vertical="center"/>
      <protection/>
    </xf>
    <xf numFmtId="0" fontId="8" fillId="33" borderId="34" xfId="58" applyFont="1" applyFill="1" applyBorder="1" applyAlignment="1">
      <alignment vertical="center"/>
      <protection/>
    </xf>
    <xf numFmtId="0" fontId="8" fillId="33" borderId="35" xfId="58" applyFont="1" applyFill="1" applyBorder="1" applyAlignment="1">
      <alignment vertical="center"/>
      <protection/>
    </xf>
    <xf numFmtId="0" fontId="8" fillId="33" borderId="35" xfId="58" applyFont="1" applyFill="1" applyBorder="1" applyAlignment="1">
      <alignment horizontal="right" vertical="center"/>
      <protection/>
    </xf>
    <xf numFmtId="0" fontId="8" fillId="33" borderId="32" xfId="58" applyFont="1" applyFill="1" applyBorder="1" applyAlignment="1">
      <alignment horizontal="right" vertical="center"/>
      <protection/>
    </xf>
    <xf numFmtId="0" fontId="60" fillId="33" borderId="32" xfId="58" applyFont="1" applyFill="1" applyBorder="1" applyAlignment="1">
      <alignment vertical="center"/>
      <protection/>
    </xf>
    <xf numFmtId="0" fontId="60" fillId="33" borderId="0" xfId="58" applyFont="1" applyFill="1" applyBorder="1">
      <alignment/>
      <protection/>
    </xf>
    <xf numFmtId="0" fontId="64" fillId="33" borderId="36" xfId="58" applyFont="1" applyFill="1" applyBorder="1" applyAlignment="1">
      <alignment horizontal="left"/>
      <protection/>
    </xf>
    <xf numFmtId="0" fontId="64" fillId="33" borderId="0" xfId="58" applyFont="1" applyFill="1" applyBorder="1" applyAlignment="1">
      <alignment vertical="center"/>
      <protection/>
    </xf>
    <xf numFmtId="0" fontId="64" fillId="33" borderId="0" xfId="58" applyFont="1" applyFill="1" applyBorder="1">
      <alignment/>
      <protection/>
    </xf>
    <xf numFmtId="0" fontId="64" fillId="33" borderId="73" xfId="58" applyFont="1" applyFill="1" applyBorder="1" applyAlignment="1">
      <alignment vertical="center"/>
      <protection/>
    </xf>
    <xf numFmtId="49" fontId="8" fillId="33" borderId="0" xfId="58" applyNumberFormat="1" applyFont="1" applyFill="1" applyBorder="1">
      <alignment/>
      <protection/>
    </xf>
    <xf numFmtId="0" fontId="8" fillId="33" borderId="47" xfId="58" applyFont="1" applyFill="1" applyBorder="1">
      <alignment/>
      <protection/>
    </xf>
    <xf numFmtId="0" fontId="5" fillId="40" borderId="69" xfId="58" applyFont="1" applyFill="1" applyBorder="1" applyAlignment="1">
      <alignment horizontal="centerContinuous" vertical="center"/>
      <protection/>
    </xf>
    <xf numFmtId="0" fontId="0" fillId="0" borderId="37" xfId="58" applyBorder="1" applyAlignment="1">
      <alignment vertical="top" wrapText="1"/>
      <protection/>
    </xf>
    <xf numFmtId="0" fontId="0" fillId="0" borderId="11" xfId="58" applyBorder="1" applyAlignment="1">
      <alignment vertical="top" wrapText="1"/>
      <protection/>
    </xf>
    <xf numFmtId="0" fontId="0" fillId="0" borderId="59" xfId="58" applyBorder="1" applyAlignment="1">
      <alignment vertical="top" wrapText="1"/>
      <protection/>
    </xf>
    <xf numFmtId="0" fontId="8" fillId="33" borderId="32" xfId="58" applyFont="1" applyFill="1" applyBorder="1" applyAlignment="1">
      <alignment vertical="top" wrapText="1"/>
      <protection/>
    </xf>
    <xf numFmtId="0" fontId="8" fillId="33" borderId="76" xfId="58" applyFont="1" applyFill="1" applyBorder="1" applyAlignment="1">
      <alignment vertical="top" wrapText="1"/>
      <protection/>
    </xf>
    <xf numFmtId="0" fontId="8" fillId="33" borderId="36" xfId="58" applyFont="1" applyFill="1" applyBorder="1" applyAlignment="1">
      <alignment vertical="top" wrapText="1"/>
      <protection/>
    </xf>
    <xf numFmtId="0" fontId="8" fillId="33" borderId="0" xfId="58" applyFont="1" applyFill="1" applyBorder="1" applyAlignment="1">
      <alignment vertical="top" wrapText="1"/>
      <protection/>
    </xf>
    <xf numFmtId="0" fontId="8" fillId="33" borderId="73" xfId="58" applyFont="1" applyFill="1" applyBorder="1" applyAlignment="1">
      <alignment vertical="top" wrapText="1"/>
      <protection/>
    </xf>
    <xf numFmtId="0" fontId="8" fillId="33" borderId="79" xfId="58" applyFont="1" applyFill="1" applyBorder="1" applyAlignment="1">
      <alignment vertical="top" wrapText="1"/>
      <protection/>
    </xf>
    <xf numFmtId="0" fontId="8" fillId="33" borderId="78" xfId="58" applyFont="1" applyFill="1" applyBorder="1" applyAlignment="1">
      <alignment vertical="top" wrapText="1"/>
      <protection/>
    </xf>
    <xf numFmtId="0" fontId="8" fillId="33" borderId="80" xfId="58" applyFont="1" applyFill="1" applyBorder="1" applyAlignment="1">
      <alignment vertical="top" wrapText="1"/>
      <protection/>
    </xf>
    <xf numFmtId="0" fontId="5" fillId="33" borderId="83" xfId="58" applyFont="1" applyFill="1" applyBorder="1" applyAlignment="1">
      <alignment horizontal="right" vertical="center"/>
      <protection/>
    </xf>
    <xf numFmtId="0" fontId="5" fillId="33" borderId="82" xfId="58" applyFont="1" applyFill="1" applyBorder="1" applyAlignment="1">
      <alignment vertical="center"/>
      <protection/>
    </xf>
    <xf numFmtId="0" fontId="5" fillId="33" borderId="82" xfId="58" applyFont="1" applyFill="1" applyBorder="1" applyAlignment="1">
      <alignment horizontal="right" vertical="center"/>
      <protection/>
    </xf>
    <xf numFmtId="0" fontId="5" fillId="33" borderId="82" xfId="58" applyFont="1" applyFill="1" applyBorder="1" applyAlignment="1">
      <alignment horizontal="left" vertical="center"/>
      <protection/>
    </xf>
    <xf numFmtId="0" fontId="0" fillId="0" borderId="82" xfId="58" applyBorder="1" applyAlignment="1">
      <alignment horizontal="left" vertical="center"/>
      <protection/>
    </xf>
    <xf numFmtId="0" fontId="5" fillId="33" borderId="82" xfId="58" applyFont="1" applyFill="1" applyBorder="1" applyAlignment="1">
      <alignment horizontal="center" vertical="center"/>
      <protection/>
    </xf>
    <xf numFmtId="0" fontId="5" fillId="33" borderId="84" xfId="58" applyFont="1" applyFill="1" applyBorder="1" applyAlignment="1">
      <alignment vertical="center"/>
      <protection/>
    </xf>
    <xf numFmtId="0" fontId="0" fillId="33" borderId="0" xfId="58" applyFont="1" applyFill="1" applyBorder="1">
      <alignment/>
      <protection/>
    </xf>
    <xf numFmtId="0" fontId="1" fillId="33" borderId="35" xfId="58" applyFont="1" applyFill="1" applyBorder="1" applyAlignment="1">
      <alignment vertical="top" wrapText="1"/>
      <protection/>
    </xf>
  </cellXfs>
  <cellStyles count="55">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Komórka połączona" xfId="44"/>
    <cellStyle name="Komórka zaznaczona" xfId="45"/>
    <cellStyle name="Nagłówek 1" xfId="46"/>
    <cellStyle name="Nagłówek 2" xfId="47"/>
    <cellStyle name="Nagłówek 3" xfId="48"/>
    <cellStyle name="Nagłówek 4" xfId="49"/>
    <cellStyle name="Neutralne" xfId="50"/>
    <cellStyle name="Normal 2" xfId="51"/>
    <cellStyle name="Normal 3" xfId="52"/>
    <cellStyle name="Normal 4" xfId="53"/>
    <cellStyle name="Normal_Sign-ins1" xfId="54"/>
    <cellStyle name="Normal_Sign-ins1_protokol wzt (1)" xfId="55"/>
    <cellStyle name="Normalny 2" xfId="56"/>
    <cellStyle name="Normalny 3" xfId="57"/>
    <cellStyle name="Normalny_MZT SEDZIA Protokoly" xfId="58"/>
    <cellStyle name="Obliczenia" xfId="59"/>
    <cellStyle name="Percent" xfId="60"/>
    <cellStyle name="Suma" xfId="61"/>
    <cellStyle name="Tekst objaśnienia" xfId="62"/>
    <cellStyle name="Tekst ostrzeżenia" xfId="63"/>
    <cellStyle name="Tytuł" xfId="64"/>
    <cellStyle name="Uwaga" xfId="65"/>
    <cellStyle name="Currency" xfId="66"/>
    <cellStyle name="Currency [0]" xfId="67"/>
    <cellStyle name="Złe" xfId="68"/>
  </cellStyles>
  <dxfs count="10">
    <dxf>
      <font>
        <b/>
        <i val="0"/>
      </font>
    </dxf>
    <dxf>
      <font>
        <b/>
        <i val="0"/>
      </font>
    </dxf>
    <dxf>
      <font>
        <b/>
        <i val="0"/>
      </font>
    </dxf>
    <dxf>
      <font>
        <b/>
        <i val="0"/>
      </font>
    </dxf>
    <dxf>
      <font>
        <b/>
        <i val="0"/>
      </font>
    </dxf>
    <dxf>
      <font>
        <b/>
        <i val="0"/>
      </font>
    </dxf>
    <dxf>
      <font>
        <b/>
        <i val="0"/>
      </font>
    </dxf>
    <dxf>
      <font>
        <b/>
        <i val="0"/>
      </font>
    </dxf>
    <dxf>
      <font>
        <b/>
        <i val="0"/>
      </font>
    </dxf>
    <dxf>
      <font>
        <b/>
        <i val="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EAEAEA"/>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CCECFF"/>
      <rgbColor rgb="003366FF"/>
      <rgbColor rgb="0033CCCC"/>
      <rgbColor rgb="0099CC00"/>
      <rgbColor rgb="00FFCC00"/>
      <rgbColor rgb="00FF9900"/>
      <rgbColor rgb="00FF6600"/>
      <rgbColor rgb="00666699"/>
      <rgbColor rgb="00DDDDDD"/>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 Id="rId3" Type="http://schemas.openxmlformats.org/officeDocument/2006/relationships/image" Target="../media/image3.emf" /></Relationships>
</file>

<file path=xl/drawings/_rels/drawing2.xml.rels><?xml version="1.0" encoding="utf-8" standalone="yes"?><Relationships xmlns="http://schemas.openxmlformats.org/package/2006/relationships"><Relationship Id="rId1" Type="http://schemas.openxmlformats.org/officeDocument/2006/relationships/image" Target="../media/image3.emf" /></Relationships>
</file>

<file path=xl/drawings/_rels/drawing3.xml.rels><?xml version="1.0" encoding="utf-8" standalone="yes"?><Relationships xmlns="http://schemas.openxmlformats.org/package/2006/relationships"><Relationship Id="rId1" Type="http://schemas.openxmlformats.org/officeDocument/2006/relationships/image" Target="../media/image3.emf" /></Relationships>
</file>

<file path=xl/drawings/_rels/drawing4.xml.rels><?xml version="1.0" encoding="utf-8" standalone="yes"?><Relationships xmlns="http://schemas.openxmlformats.org/package/2006/relationships"><Relationship Id="rId1" Type="http://schemas.openxmlformats.org/officeDocument/2006/relationships/image" Target="../media/image3.emf" /></Relationships>
</file>

<file path=xl/drawings/_rels/drawing5.xml.rels><?xml version="1.0" encoding="utf-8" standalone="yes"?><Relationships xmlns="http://schemas.openxmlformats.org/package/2006/relationships"><Relationship Id="rId1" Type="http://schemas.openxmlformats.org/officeDocument/2006/relationships/image" Target="../media/image3.emf" /></Relationships>
</file>

<file path=xl/drawings/_rels/drawing6.xml.rels><?xml version="1.0" encoding="utf-8" standalone="yes"?><Relationships xmlns="http://schemas.openxmlformats.org/package/2006/relationships"><Relationship Id="rId1" Type="http://schemas.openxmlformats.org/officeDocument/2006/relationships/image" Target="../media/image3.emf" /></Relationships>
</file>

<file path=xl/drawings/_rels/drawing7.xml.rels><?xml version="1.0" encoding="utf-8" standalone="yes"?><Relationships xmlns="http://schemas.openxmlformats.org/package/2006/relationships"><Relationship Id="rId1" Type="http://schemas.openxmlformats.org/officeDocument/2006/relationships/image" Target="../media/image3.emf" /></Relationships>
</file>

<file path=xl/drawings/_rels/drawing8.xml.rels><?xml version="1.0" encoding="utf-8" standalone="yes"?><Relationships xmlns="http://schemas.openxmlformats.org/package/2006/relationships"><Relationship Id="rId1"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381000</xdr:colOff>
      <xdr:row>0</xdr:row>
      <xdr:rowOff>104775</xdr:rowOff>
    </xdr:from>
    <xdr:to>
      <xdr:col>14</xdr:col>
      <xdr:colOff>76200</xdr:colOff>
      <xdr:row>2</xdr:row>
      <xdr:rowOff>104775</xdr:rowOff>
    </xdr:to>
    <xdr:pic>
      <xdr:nvPicPr>
        <xdr:cNvPr id="1" name="Picture 116" descr="pzt_prokom3"/>
        <xdr:cNvPicPr preferRelativeResize="1">
          <a:picLocks noChangeAspect="1"/>
        </xdr:cNvPicPr>
      </xdr:nvPicPr>
      <xdr:blipFill>
        <a:blip r:embed="rId1"/>
        <a:stretch>
          <a:fillRect/>
        </a:stretch>
      </xdr:blipFill>
      <xdr:spPr>
        <a:xfrm>
          <a:off x="5372100" y="104775"/>
          <a:ext cx="1038225" cy="390525"/>
        </a:xfrm>
        <a:prstGeom prst="rect">
          <a:avLst/>
        </a:prstGeom>
        <a:noFill/>
        <a:ln w="9525" cmpd="sng">
          <a:noFill/>
        </a:ln>
      </xdr:spPr>
    </xdr:pic>
    <xdr:clientData/>
  </xdr:twoCellAnchor>
  <xdr:twoCellAnchor editAs="oneCell">
    <xdr:from>
      <xdr:col>11</xdr:col>
      <xdr:colOff>19050</xdr:colOff>
      <xdr:row>0</xdr:row>
      <xdr:rowOff>19050</xdr:rowOff>
    </xdr:from>
    <xdr:to>
      <xdr:col>14</xdr:col>
      <xdr:colOff>76200</xdr:colOff>
      <xdr:row>3</xdr:row>
      <xdr:rowOff>114300</xdr:rowOff>
    </xdr:to>
    <xdr:pic>
      <xdr:nvPicPr>
        <xdr:cNvPr id="2" name="Picture 75"/>
        <xdr:cNvPicPr preferRelativeResize="1">
          <a:picLocks noChangeAspect="1"/>
        </xdr:cNvPicPr>
      </xdr:nvPicPr>
      <xdr:blipFill>
        <a:blip r:embed="rId2"/>
        <a:stretch>
          <a:fillRect/>
        </a:stretch>
      </xdr:blipFill>
      <xdr:spPr>
        <a:xfrm>
          <a:off x="5010150" y="19050"/>
          <a:ext cx="1400175" cy="647700"/>
        </a:xfrm>
        <a:prstGeom prst="rect">
          <a:avLst/>
        </a:prstGeom>
        <a:noFill/>
        <a:ln w="9525" cmpd="sng">
          <a:noFill/>
        </a:ln>
      </xdr:spPr>
    </xdr:pic>
    <xdr:clientData/>
  </xdr:twoCellAnchor>
  <xdr:twoCellAnchor>
    <xdr:from>
      <xdr:col>0</xdr:col>
      <xdr:colOff>9525</xdr:colOff>
      <xdr:row>0</xdr:row>
      <xdr:rowOff>0</xdr:rowOff>
    </xdr:from>
    <xdr:to>
      <xdr:col>5</xdr:col>
      <xdr:colOff>171450</xdr:colOff>
      <xdr:row>3</xdr:row>
      <xdr:rowOff>19050</xdr:rowOff>
    </xdr:to>
    <xdr:pic>
      <xdr:nvPicPr>
        <xdr:cNvPr id="3" name="Picture 76"/>
        <xdr:cNvPicPr preferRelativeResize="1">
          <a:picLocks noChangeAspect="1"/>
        </xdr:cNvPicPr>
      </xdr:nvPicPr>
      <xdr:blipFill>
        <a:blip r:embed="rId3"/>
        <a:stretch>
          <a:fillRect/>
        </a:stretch>
      </xdr:blipFill>
      <xdr:spPr>
        <a:xfrm>
          <a:off x="9525" y="0"/>
          <a:ext cx="2466975" cy="5715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371475</xdr:colOff>
      <xdr:row>3</xdr:row>
      <xdr:rowOff>95250</xdr:rowOff>
    </xdr:from>
    <xdr:to>
      <xdr:col>9</xdr:col>
      <xdr:colOff>209550</xdr:colOff>
      <xdr:row>7</xdr:row>
      <xdr:rowOff>57150</xdr:rowOff>
    </xdr:to>
    <xdr:pic>
      <xdr:nvPicPr>
        <xdr:cNvPr id="1" name="Picture 168" descr="fImage3"/>
        <xdr:cNvPicPr preferRelativeResize="1">
          <a:picLocks noChangeAspect="1"/>
        </xdr:cNvPicPr>
      </xdr:nvPicPr>
      <xdr:blipFill>
        <a:blip r:embed="rId1"/>
        <a:stretch>
          <a:fillRect/>
        </a:stretch>
      </xdr:blipFill>
      <xdr:spPr>
        <a:xfrm>
          <a:off x="3419475" y="647700"/>
          <a:ext cx="2276475" cy="609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733425</xdr:colOff>
      <xdr:row>34</xdr:row>
      <xdr:rowOff>219075</xdr:rowOff>
    </xdr:from>
    <xdr:ext cx="5086350" cy="1295400"/>
    <xdr:sp>
      <xdr:nvSpPr>
        <xdr:cNvPr id="1" name="AutoShape 25"/>
        <xdr:cNvSpPr>
          <a:spLocks noChangeAspect="1"/>
        </xdr:cNvSpPr>
      </xdr:nvSpPr>
      <xdr:spPr>
        <a:xfrm>
          <a:off x="981075" y="8162925"/>
          <a:ext cx="5086350" cy="1295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3</xdr:col>
      <xdr:colOff>923925</xdr:colOff>
      <xdr:row>0</xdr:row>
      <xdr:rowOff>123825</xdr:rowOff>
    </xdr:from>
    <xdr:to>
      <xdr:col>6</xdr:col>
      <xdr:colOff>371475</xdr:colOff>
      <xdr:row>4</xdr:row>
      <xdr:rowOff>19050</xdr:rowOff>
    </xdr:to>
    <xdr:pic>
      <xdr:nvPicPr>
        <xdr:cNvPr id="2" name="Picture 168" descr="fImage3"/>
        <xdr:cNvPicPr preferRelativeResize="1">
          <a:picLocks noChangeAspect="1"/>
        </xdr:cNvPicPr>
      </xdr:nvPicPr>
      <xdr:blipFill>
        <a:blip r:embed="rId1"/>
        <a:stretch>
          <a:fillRect/>
        </a:stretch>
      </xdr:blipFill>
      <xdr:spPr>
        <a:xfrm>
          <a:off x="3800475" y="123825"/>
          <a:ext cx="2257425" cy="6286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209550</xdr:colOff>
      <xdr:row>0</xdr:row>
      <xdr:rowOff>209550</xdr:rowOff>
    </xdr:from>
    <xdr:to>
      <xdr:col>16</xdr:col>
      <xdr:colOff>9525</xdr:colOff>
      <xdr:row>4</xdr:row>
      <xdr:rowOff>104775</xdr:rowOff>
    </xdr:to>
    <xdr:pic>
      <xdr:nvPicPr>
        <xdr:cNvPr id="1" name="Picture 168" descr="fImage3"/>
        <xdr:cNvPicPr preferRelativeResize="1">
          <a:picLocks noChangeAspect="1"/>
        </xdr:cNvPicPr>
      </xdr:nvPicPr>
      <xdr:blipFill>
        <a:blip r:embed="rId1"/>
        <a:stretch>
          <a:fillRect/>
        </a:stretch>
      </xdr:blipFill>
      <xdr:spPr>
        <a:xfrm>
          <a:off x="4229100" y="209550"/>
          <a:ext cx="2276475" cy="609600"/>
        </a:xfrm>
        <a:prstGeom prst="rect">
          <a:avLst/>
        </a:prstGeom>
        <a:noFill/>
        <a:ln w="9525" cmpd="sng">
          <a:noFill/>
        </a:ln>
      </xdr:spPr>
    </xdr:pic>
    <xdr:clientData/>
  </xdr:twoCellAnchor>
  <xdr:twoCellAnchor>
    <xdr:from>
      <xdr:col>10</xdr:col>
      <xdr:colOff>238125</xdr:colOff>
      <xdr:row>82</xdr:row>
      <xdr:rowOff>0</xdr:rowOff>
    </xdr:from>
    <xdr:to>
      <xdr:col>14</xdr:col>
      <xdr:colOff>638175</xdr:colOff>
      <xdr:row>85</xdr:row>
      <xdr:rowOff>76200</xdr:rowOff>
    </xdr:to>
    <xdr:pic>
      <xdr:nvPicPr>
        <xdr:cNvPr id="2" name="Picture 169" descr="fImage3"/>
        <xdr:cNvPicPr preferRelativeResize="1">
          <a:picLocks noChangeAspect="1"/>
        </xdr:cNvPicPr>
      </xdr:nvPicPr>
      <xdr:blipFill>
        <a:blip r:embed="rId1"/>
        <a:stretch>
          <a:fillRect/>
        </a:stretch>
      </xdr:blipFill>
      <xdr:spPr>
        <a:xfrm>
          <a:off x="4257675" y="9725025"/>
          <a:ext cx="2085975" cy="5619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95250</xdr:colOff>
      <xdr:row>0</xdr:row>
      <xdr:rowOff>104775</xdr:rowOff>
    </xdr:from>
    <xdr:to>
      <xdr:col>9</xdr:col>
      <xdr:colOff>476250</xdr:colOff>
      <xdr:row>4</xdr:row>
      <xdr:rowOff>114300</xdr:rowOff>
    </xdr:to>
    <xdr:pic>
      <xdr:nvPicPr>
        <xdr:cNvPr id="1" name="Picture 168" descr="fImage3"/>
        <xdr:cNvPicPr preferRelativeResize="1">
          <a:picLocks noChangeAspect="1"/>
        </xdr:cNvPicPr>
      </xdr:nvPicPr>
      <xdr:blipFill>
        <a:blip r:embed="rId1"/>
        <a:stretch>
          <a:fillRect/>
        </a:stretch>
      </xdr:blipFill>
      <xdr:spPr>
        <a:xfrm>
          <a:off x="4038600" y="104775"/>
          <a:ext cx="2952750" cy="7429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819150</xdr:colOff>
      <xdr:row>1</xdr:row>
      <xdr:rowOff>28575</xdr:rowOff>
    </xdr:from>
    <xdr:to>
      <xdr:col>15</xdr:col>
      <xdr:colOff>0</xdr:colOff>
      <xdr:row>4</xdr:row>
      <xdr:rowOff>123825</xdr:rowOff>
    </xdr:to>
    <xdr:pic>
      <xdr:nvPicPr>
        <xdr:cNvPr id="1" name="Picture 2" descr="fImage3"/>
        <xdr:cNvPicPr preferRelativeResize="1">
          <a:picLocks noChangeAspect="1"/>
        </xdr:cNvPicPr>
      </xdr:nvPicPr>
      <xdr:blipFill>
        <a:blip r:embed="rId1"/>
        <a:stretch>
          <a:fillRect/>
        </a:stretch>
      </xdr:blipFill>
      <xdr:spPr>
        <a:xfrm>
          <a:off x="4076700" y="276225"/>
          <a:ext cx="2181225" cy="5810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1028700</xdr:colOff>
      <xdr:row>1</xdr:row>
      <xdr:rowOff>19050</xdr:rowOff>
    </xdr:from>
    <xdr:to>
      <xdr:col>8</xdr:col>
      <xdr:colOff>47625</xdr:colOff>
      <xdr:row>4</xdr:row>
      <xdr:rowOff>142875</xdr:rowOff>
    </xdr:to>
    <xdr:pic>
      <xdr:nvPicPr>
        <xdr:cNvPr id="1" name="Picture 168" descr="fImage3"/>
        <xdr:cNvPicPr preferRelativeResize="1">
          <a:picLocks noChangeAspect="1"/>
        </xdr:cNvPicPr>
      </xdr:nvPicPr>
      <xdr:blipFill>
        <a:blip r:embed="rId1"/>
        <a:stretch>
          <a:fillRect/>
        </a:stretch>
      </xdr:blipFill>
      <xdr:spPr>
        <a:xfrm>
          <a:off x="4038600" y="266700"/>
          <a:ext cx="2276475" cy="6096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1152525</xdr:colOff>
      <xdr:row>0</xdr:row>
      <xdr:rowOff>161925</xdr:rowOff>
    </xdr:from>
    <xdr:to>
      <xdr:col>8</xdr:col>
      <xdr:colOff>171450</xdr:colOff>
      <xdr:row>4</xdr:row>
      <xdr:rowOff>38100</xdr:rowOff>
    </xdr:to>
    <xdr:pic>
      <xdr:nvPicPr>
        <xdr:cNvPr id="1" name="Picture 168" descr="fImage3"/>
        <xdr:cNvPicPr preferRelativeResize="1">
          <a:picLocks noChangeAspect="1"/>
        </xdr:cNvPicPr>
      </xdr:nvPicPr>
      <xdr:blipFill>
        <a:blip r:embed="rId1"/>
        <a:stretch>
          <a:fillRect/>
        </a:stretch>
      </xdr:blipFill>
      <xdr:spPr>
        <a:xfrm>
          <a:off x="4162425" y="161925"/>
          <a:ext cx="2276475" cy="6096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R158"/>
  <sheetViews>
    <sheetView showZeros="0" tabSelected="1" zoomScalePageLayoutView="0" workbookViewId="0" topLeftCell="A139">
      <selection activeCell="N153" sqref="N153"/>
    </sheetView>
  </sheetViews>
  <sheetFormatPr defaultColWidth="9.140625" defaultRowHeight="12.75"/>
  <cols>
    <col min="1" max="1" width="7.7109375" style="309" customWidth="1"/>
    <col min="2" max="14" width="6.7109375" style="309" customWidth="1"/>
    <col min="15" max="15" width="1.7109375" style="309" customWidth="1"/>
    <col min="16" max="16" width="6.7109375" style="309" customWidth="1"/>
    <col min="17" max="16384" width="9.140625" style="309" customWidth="1"/>
  </cols>
  <sheetData>
    <row r="1" spans="1:18" ht="18" customHeight="1">
      <c r="A1" s="305" t="s">
        <v>301</v>
      </c>
      <c r="B1" s="306"/>
      <c r="C1" s="306"/>
      <c r="D1" s="306"/>
      <c r="E1" s="306"/>
      <c r="F1" s="306"/>
      <c r="G1" s="306"/>
      <c r="H1" s="306"/>
      <c r="I1" s="307" t="s">
        <v>17</v>
      </c>
      <c r="J1" s="308" t="s">
        <v>78</v>
      </c>
      <c r="K1" s="306"/>
      <c r="L1" s="306"/>
      <c r="M1" s="306"/>
      <c r="N1" s="306"/>
      <c r="O1" s="306"/>
      <c r="P1" s="306"/>
      <c r="Q1" s="306"/>
      <c r="R1" s="306"/>
    </row>
    <row r="2" spans="1:18" ht="12.75">
      <c r="A2" s="306"/>
      <c r="B2" s="306"/>
      <c r="C2" s="306"/>
      <c r="D2" s="306"/>
      <c r="E2" s="306"/>
      <c r="F2" s="306"/>
      <c r="G2" s="306"/>
      <c r="H2" s="306"/>
      <c r="I2" s="307" t="s">
        <v>4</v>
      </c>
      <c r="J2" s="308" t="s">
        <v>77</v>
      </c>
      <c r="K2" s="306"/>
      <c r="L2" s="306"/>
      <c r="M2" s="306"/>
      <c r="N2" s="306"/>
      <c r="O2" s="306"/>
      <c r="P2" s="306"/>
      <c r="Q2" s="306"/>
      <c r="R2" s="306"/>
    </row>
    <row r="3" spans="1:18" ht="12.75">
      <c r="A3" s="306"/>
      <c r="B3" s="306"/>
      <c r="C3" s="306"/>
      <c r="D3" s="306"/>
      <c r="E3" s="306"/>
      <c r="F3" s="306"/>
      <c r="G3" s="306"/>
      <c r="H3" s="306"/>
      <c r="I3" s="307" t="s">
        <v>5</v>
      </c>
      <c r="J3" s="308" t="s">
        <v>75</v>
      </c>
      <c r="K3" s="306"/>
      <c r="L3" s="306"/>
      <c r="M3" s="306"/>
      <c r="N3" s="306"/>
      <c r="O3" s="306"/>
      <c r="P3" s="306"/>
      <c r="Q3" s="306"/>
      <c r="R3" s="306"/>
    </row>
    <row r="4" spans="1:18" ht="12.75">
      <c r="A4" s="306"/>
      <c r="B4" s="306"/>
      <c r="C4" s="306"/>
      <c r="D4" s="310"/>
      <c r="E4" s="306"/>
      <c r="F4" s="306"/>
      <c r="G4" s="306"/>
      <c r="H4" s="306"/>
      <c r="I4" s="307" t="s">
        <v>6</v>
      </c>
      <c r="J4" s="308" t="s">
        <v>302</v>
      </c>
      <c r="K4" s="306"/>
      <c r="L4" s="306"/>
      <c r="M4" s="306"/>
      <c r="N4" s="306"/>
      <c r="O4" s="306"/>
      <c r="P4" s="306"/>
      <c r="Q4" s="306"/>
      <c r="R4" s="306"/>
    </row>
    <row r="5" spans="1:18" ht="12.75">
      <c r="A5" s="306"/>
      <c r="B5" s="306"/>
      <c r="C5" s="306"/>
      <c r="D5" s="306"/>
      <c r="E5" s="306"/>
      <c r="F5" s="306"/>
      <c r="G5" s="306"/>
      <c r="H5" s="306"/>
      <c r="I5" s="306"/>
      <c r="J5" s="306"/>
      <c r="K5" s="306"/>
      <c r="L5" s="306"/>
      <c r="M5" s="306"/>
      <c r="N5" s="306"/>
      <c r="O5" s="306"/>
      <c r="P5" s="306"/>
      <c r="Q5" s="306"/>
      <c r="R5" s="306"/>
    </row>
    <row r="6" spans="1:18" ht="15.75" customHeight="1">
      <c r="A6" s="311" t="s">
        <v>303</v>
      </c>
      <c r="B6" s="312"/>
      <c r="C6" s="312"/>
      <c r="D6" s="312"/>
      <c r="E6" s="312"/>
      <c r="F6" s="312"/>
      <c r="G6" s="312"/>
      <c r="H6" s="312"/>
      <c r="I6" s="312"/>
      <c r="J6" s="312"/>
      <c r="K6" s="312"/>
      <c r="L6" s="312"/>
      <c r="M6" s="312"/>
      <c r="N6" s="313"/>
      <c r="O6" s="306"/>
      <c r="P6" s="306"/>
      <c r="Q6" s="306"/>
      <c r="R6" s="306"/>
    </row>
    <row r="7" spans="1:18" ht="12.75" customHeight="1">
      <c r="A7" s="306"/>
      <c r="B7" s="306"/>
      <c r="C7" s="306"/>
      <c r="D7" s="306"/>
      <c r="E7" s="306"/>
      <c r="F7" s="306"/>
      <c r="G7" s="306"/>
      <c r="H7" s="306"/>
      <c r="I7" s="306"/>
      <c r="J7" s="306"/>
      <c r="K7" s="306"/>
      <c r="L7" s="306"/>
      <c r="M7" s="306"/>
      <c r="N7" s="306"/>
      <c r="O7" s="306"/>
      <c r="P7" s="306"/>
      <c r="Q7" s="306"/>
      <c r="R7" s="306"/>
    </row>
    <row r="8" spans="1:18" ht="12.75">
      <c r="A8" s="314" t="s">
        <v>304</v>
      </c>
      <c r="B8" s="308"/>
      <c r="C8" s="308"/>
      <c r="D8" s="308"/>
      <c r="E8" s="308"/>
      <c r="F8" s="308"/>
      <c r="G8" s="314" t="s">
        <v>305</v>
      </c>
      <c r="H8" s="308"/>
      <c r="I8" s="308"/>
      <c r="J8" s="315"/>
      <c r="K8" s="306"/>
      <c r="L8" s="306"/>
      <c r="M8" s="306"/>
      <c r="N8" s="306"/>
      <c r="O8" s="306"/>
      <c r="P8" s="306"/>
      <c r="Q8" s="306"/>
      <c r="R8" s="306"/>
    </row>
    <row r="9" spans="1:18" ht="12.75">
      <c r="A9" s="314" t="s">
        <v>306</v>
      </c>
      <c r="B9" s="308"/>
      <c r="C9" s="308"/>
      <c r="D9" s="308"/>
      <c r="E9" s="308"/>
      <c r="F9" s="308"/>
      <c r="G9" s="314" t="s">
        <v>307</v>
      </c>
      <c r="H9" s="308"/>
      <c r="I9" s="308"/>
      <c r="J9" s="315"/>
      <c r="K9" s="306"/>
      <c r="L9" s="306"/>
      <c r="M9" s="306"/>
      <c r="N9" s="306"/>
      <c r="O9" s="306"/>
      <c r="P9" s="306"/>
      <c r="Q9" s="306"/>
      <c r="R9" s="306"/>
    </row>
    <row r="10" spans="1:18" ht="12.75">
      <c r="A10" s="314" t="s">
        <v>308</v>
      </c>
      <c r="B10" s="308"/>
      <c r="C10" s="308"/>
      <c r="D10" s="308"/>
      <c r="E10" s="308"/>
      <c r="F10" s="308"/>
      <c r="G10" s="314" t="s">
        <v>309</v>
      </c>
      <c r="H10" s="308"/>
      <c r="I10" s="308"/>
      <c r="J10" s="315"/>
      <c r="K10" s="306"/>
      <c r="L10" s="306"/>
      <c r="M10" s="306"/>
      <c r="N10" s="306"/>
      <c r="O10" s="306"/>
      <c r="P10" s="306"/>
      <c r="Q10" s="306"/>
      <c r="R10" s="306"/>
    </row>
    <row r="11" spans="1:18" ht="12.75" customHeight="1" thickBot="1">
      <c r="A11" s="306"/>
      <c r="B11" s="306"/>
      <c r="C11" s="316"/>
      <c r="D11" s="317"/>
      <c r="E11" s="317"/>
      <c r="F11" s="317"/>
      <c r="G11" s="317"/>
      <c r="H11" s="306"/>
      <c r="I11" s="306"/>
      <c r="J11" s="306"/>
      <c r="K11" s="306"/>
      <c r="L11" s="306"/>
      <c r="M11" s="306"/>
      <c r="N11" s="318"/>
      <c r="O11" s="306"/>
      <c r="P11" s="306"/>
      <c r="Q11" s="306"/>
      <c r="R11" s="306"/>
    </row>
    <row r="12" spans="1:18" ht="15">
      <c r="A12" s="319" t="s">
        <v>310</v>
      </c>
      <c r="B12" s="320"/>
      <c r="C12" s="321"/>
      <c r="D12" s="321"/>
      <c r="E12" s="321"/>
      <c r="F12" s="321"/>
      <c r="G12" s="321"/>
      <c r="H12" s="320"/>
      <c r="I12" s="320"/>
      <c r="J12" s="320"/>
      <c r="K12" s="320"/>
      <c r="L12" s="320"/>
      <c r="M12" s="320"/>
      <c r="N12" s="322"/>
      <c r="O12" s="306"/>
      <c r="P12" s="306"/>
      <c r="Q12" s="306"/>
      <c r="R12" s="306"/>
    </row>
    <row r="13" spans="1:18" ht="13.5" customHeight="1">
      <c r="A13" s="323"/>
      <c r="B13" s="324"/>
      <c r="C13" s="325"/>
      <c r="D13" s="326" t="s">
        <v>311</v>
      </c>
      <c r="E13" s="327" t="s">
        <v>436</v>
      </c>
      <c r="F13" s="328"/>
      <c r="G13" s="328"/>
      <c r="H13" s="329"/>
      <c r="I13" s="329"/>
      <c r="J13" s="329"/>
      <c r="K13" s="329"/>
      <c r="L13" s="329"/>
      <c r="M13" s="329"/>
      <c r="N13" s="330"/>
      <c r="O13" s="306"/>
      <c r="P13" s="306"/>
      <c r="Q13" s="306"/>
      <c r="R13" s="306"/>
    </row>
    <row r="14" spans="1:18" ht="13.5" customHeight="1">
      <c r="A14" s="323"/>
      <c r="B14" s="324"/>
      <c r="C14" s="324"/>
      <c r="D14" s="326" t="s">
        <v>312</v>
      </c>
      <c r="E14" s="331" t="s">
        <v>313</v>
      </c>
      <c r="F14" s="329"/>
      <c r="G14" s="329"/>
      <c r="H14" s="329"/>
      <c r="I14" s="329"/>
      <c r="J14" s="329"/>
      <c r="K14" s="329"/>
      <c r="L14" s="329"/>
      <c r="M14" s="329"/>
      <c r="N14" s="330"/>
      <c r="O14" s="306"/>
      <c r="P14" s="306"/>
      <c r="Q14" s="306"/>
      <c r="R14" s="306"/>
    </row>
    <row r="15" spans="1:18" ht="13.5" customHeight="1">
      <c r="A15" s="323"/>
      <c r="B15" s="324"/>
      <c r="C15" s="324"/>
      <c r="D15" s="326" t="s">
        <v>314</v>
      </c>
      <c r="E15" s="331" t="s">
        <v>315</v>
      </c>
      <c r="F15" s="329"/>
      <c r="G15" s="329"/>
      <c r="H15" s="329"/>
      <c r="I15" s="329"/>
      <c r="J15" s="329"/>
      <c r="K15" s="329"/>
      <c r="L15" s="329"/>
      <c r="M15" s="329"/>
      <c r="N15" s="330"/>
      <c r="O15" s="306"/>
      <c r="P15" s="306"/>
      <c r="Q15" s="306"/>
      <c r="R15" s="306"/>
    </row>
    <row r="16" spans="1:18" ht="13.5" customHeight="1">
      <c r="A16" s="332"/>
      <c r="B16" s="333"/>
      <c r="C16" s="333"/>
      <c r="D16" s="334" t="s">
        <v>316</v>
      </c>
      <c r="E16" s="335" t="s">
        <v>200</v>
      </c>
      <c r="F16" s="336"/>
      <c r="G16" s="336"/>
      <c r="H16" s="336"/>
      <c r="I16" s="336"/>
      <c r="J16" s="336"/>
      <c r="K16" s="336"/>
      <c r="L16" s="336"/>
      <c r="M16" s="336"/>
      <c r="N16" s="337"/>
      <c r="O16" s="306"/>
      <c r="P16" s="306"/>
      <c r="Q16" s="306"/>
      <c r="R16" s="306"/>
    </row>
    <row r="17" spans="1:18" ht="13.5" customHeight="1">
      <c r="A17" s="338"/>
      <c r="B17" s="339"/>
      <c r="C17" s="339"/>
      <c r="D17" s="340"/>
      <c r="E17" s="341" t="s">
        <v>317</v>
      </c>
      <c r="F17" s="342"/>
      <c r="G17" s="342"/>
      <c r="H17" s="342"/>
      <c r="I17" s="343"/>
      <c r="J17" s="341" t="s">
        <v>318</v>
      </c>
      <c r="K17" s="344"/>
      <c r="L17" s="344"/>
      <c r="M17" s="344"/>
      <c r="N17" s="345"/>
      <c r="O17" s="306"/>
      <c r="P17" s="306"/>
      <c r="Q17" s="306"/>
      <c r="R17" s="306"/>
    </row>
    <row r="18" spans="1:18" ht="13.5" customHeight="1">
      <c r="A18" s="346"/>
      <c r="B18" s="329"/>
      <c r="C18" s="329"/>
      <c r="D18" s="347" t="s">
        <v>319</v>
      </c>
      <c r="E18" s="348"/>
      <c r="F18" s="326" t="s">
        <v>320</v>
      </c>
      <c r="G18" s="349"/>
      <c r="H18" s="329"/>
      <c r="I18" s="350"/>
      <c r="J18" s="351"/>
      <c r="K18" s="326" t="s">
        <v>320</v>
      </c>
      <c r="L18" s="349"/>
      <c r="M18" s="329"/>
      <c r="N18" s="330"/>
      <c r="O18" s="306"/>
      <c r="P18" s="306"/>
      <c r="Q18" s="306"/>
      <c r="R18" s="306"/>
    </row>
    <row r="19" spans="1:18" ht="13.5" customHeight="1">
      <c r="A19" s="346"/>
      <c r="B19" s="329"/>
      <c r="C19" s="329"/>
      <c r="D19" s="350"/>
      <c r="E19" s="352"/>
      <c r="F19" s="334" t="s">
        <v>321</v>
      </c>
      <c r="G19" s="353" t="s">
        <v>437</v>
      </c>
      <c r="H19" s="336"/>
      <c r="I19" s="354"/>
      <c r="J19" s="355"/>
      <c r="K19" s="334" t="s">
        <v>321</v>
      </c>
      <c r="L19" s="353"/>
      <c r="M19" s="336"/>
      <c r="N19" s="337"/>
      <c r="O19" s="306"/>
      <c r="P19" s="306"/>
      <c r="Q19" s="306"/>
      <c r="R19" s="306"/>
    </row>
    <row r="20" spans="1:18" ht="13.5" customHeight="1">
      <c r="A20" s="356"/>
      <c r="B20" s="336"/>
      <c r="C20" s="336"/>
      <c r="D20" s="336"/>
      <c r="E20" s="357"/>
      <c r="F20" s="358"/>
      <c r="G20" s="359" t="s">
        <v>322</v>
      </c>
      <c r="H20" s="358"/>
      <c r="I20" s="358"/>
      <c r="J20" s="358" t="s">
        <v>323</v>
      </c>
      <c r="K20" s="358"/>
      <c r="L20" s="358" t="s">
        <v>324</v>
      </c>
      <c r="M20" s="358"/>
      <c r="N20" s="360"/>
      <c r="O20" s="306"/>
      <c r="P20" s="306"/>
      <c r="Q20" s="306"/>
      <c r="R20" s="306"/>
    </row>
    <row r="21" spans="1:18" ht="13.5" customHeight="1">
      <c r="A21" s="338"/>
      <c r="B21" s="361"/>
      <c r="C21" s="339"/>
      <c r="D21" s="362" t="s">
        <v>325</v>
      </c>
      <c r="E21" s="363"/>
      <c r="F21" s="364"/>
      <c r="G21" s="364"/>
      <c r="H21" s="364"/>
      <c r="I21" s="364"/>
      <c r="J21" s="364"/>
      <c r="K21" s="364"/>
      <c r="L21" s="364"/>
      <c r="M21" s="364"/>
      <c r="N21" s="365"/>
      <c r="O21" s="306"/>
      <c r="P21" s="306"/>
      <c r="Q21" s="306"/>
      <c r="R21" s="306"/>
    </row>
    <row r="22" spans="1:18" ht="13.5" customHeight="1">
      <c r="A22" s="346"/>
      <c r="B22" s="329"/>
      <c r="C22" s="329"/>
      <c r="D22" s="326" t="s">
        <v>326</v>
      </c>
      <c r="E22" s="348"/>
      <c r="F22" s="349"/>
      <c r="G22" s="349"/>
      <c r="H22" s="349"/>
      <c r="I22" s="349"/>
      <c r="J22" s="349"/>
      <c r="K22" s="349"/>
      <c r="L22" s="349"/>
      <c r="M22" s="349"/>
      <c r="N22" s="366"/>
      <c r="O22" s="306"/>
      <c r="P22" s="306"/>
      <c r="Q22" s="306"/>
      <c r="R22" s="306"/>
    </row>
    <row r="23" spans="1:18" ht="13.5" customHeight="1">
      <c r="A23" s="356"/>
      <c r="B23" s="336"/>
      <c r="C23" s="336"/>
      <c r="D23" s="336"/>
      <c r="E23" s="357"/>
      <c r="F23" s="367" t="s">
        <v>327</v>
      </c>
      <c r="G23" s="359"/>
      <c r="H23" s="358"/>
      <c r="I23" s="358"/>
      <c r="J23" s="358"/>
      <c r="K23" s="358"/>
      <c r="L23" s="358"/>
      <c r="M23" s="358"/>
      <c r="N23" s="360"/>
      <c r="O23" s="306"/>
      <c r="P23" s="306"/>
      <c r="Q23" s="306"/>
      <c r="R23" s="306"/>
    </row>
    <row r="24" spans="1:18" ht="13.5" customHeight="1">
      <c r="A24" s="338"/>
      <c r="B24" s="339"/>
      <c r="C24" s="339"/>
      <c r="D24" s="339"/>
      <c r="E24" s="341" t="s">
        <v>317</v>
      </c>
      <c r="F24" s="342"/>
      <c r="G24" s="342"/>
      <c r="H24" s="342"/>
      <c r="I24" s="343"/>
      <c r="J24" s="341" t="s">
        <v>318</v>
      </c>
      <c r="K24" s="344"/>
      <c r="L24" s="344"/>
      <c r="M24" s="344"/>
      <c r="N24" s="345"/>
      <c r="O24" s="306"/>
      <c r="P24" s="306"/>
      <c r="Q24" s="306"/>
      <c r="R24" s="306"/>
    </row>
    <row r="25" spans="1:18" ht="13.5" customHeight="1">
      <c r="A25" s="346"/>
      <c r="B25" s="329"/>
      <c r="C25" s="329"/>
      <c r="D25" s="368" t="s">
        <v>328</v>
      </c>
      <c r="E25" s="369"/>
      <c r="F25" s="370" t="s">
        <v>329</v>
      </c>
      <c r="G25" s="349"/>
      <c r="H25" s="349">
        <v>35</v>
      </c>
      <c r="I25" s="371"/>
      <c r="J25" s="369"/>
      <c r="K25" s="370" t="s">
        <v>330</v>
      </c>
      <c r="L25" s="349">
        <v>19</v>
      </c>
      <c r="M25" s="349"/>
      <c r="N25" s="366"/>
      <c r="O25" s="306"/>
      <c r="P25" s="306"/>
      <c r="Q25" s="306"/>
      <c r="R25" s="306"/>
    </row>
    <row r="26" spans="1:18" ht="13.5" customHeight="1">
      <c r="A26" s="346"/>
      <c r="B26" s="329"/>
      <c r="C26" s="329"/>
      <c r="D26" s="329"/>
      <c r="E26" s="372" t="s">
        <v>331</v>
      </c>
      <c r="F26" s="373"/>
      <c r="G26" s="374"/>
      <c r="H26" s="375" t="s">
        <v>320</v>
      </c>
      <c r="I26" s="376"/>
      <c r="J26" s="372" t="s">
        <v>331</v>
      </c>
      <c r="K26" s="373"/>
      <c r="L26" s="374"/>
      <c r="M26" s="375" t="s">
        <v>320</v>
      </c>
      <c r="N26" s="377"/>
      <c r="O26" s="306"/>
      <c r="P26" s="306"/>
      <c r="Q26" s="306"/>
      <c r="R26" s="306"/>
    </row>
    <row r="27" spans="1:18" ht="13.5" customHeight="1">
      <c r="A27" s="346"/>
      <c r="B27" s="329"/>
      <c r="C27" s="329"/>
      <c r="D27" s="329"/>
      <c r="E27" s="378" t="s">
        <v>332</v>
      </c>
      <c r="F27" s="379"/>
      <c r="G27" s="380"/>
      <c r="H27" s="334" t="s">
        <v>333</v>
      </c>
      <c r="I27" s="381">
        <v>35</v>
      </c>
      <c r="J27" s="378" t="s">
        <v>332</v>
      </c>
      <c r="K27" s="379"/>
      <c r="L27" s="380"/>
      <c r="M27" s="334" t="s">
        <v>333</v>
      </c>
      <c r="N27" s="382">
        <v>19</v>
      </c>
      <c r="O27" s="306"/>
      <c r="P27" s="306"/>
      <c r="Q27" s="306"/>
      <c r="R27" s="306"/>
    </row>
    <row r="28" spans="1:18" ht="13.5" customHeight="1">
      <c r="A28" s="346"/>
      <c r="B28" s="329"/>
      <c r="C28" s="329"/>
      <c r="D28" s="329"/>
      <c r="E28" s="383" t="s">
        <v>334</v>
      </c>
      <c r="F28" s="383"/>
      <c r="G28" s="384"/>
      <c r="H28" s="374" t="s">
        <v>320</v>
      </c>
      <c r="I28" s="376"/>
      <c r="J28" s="383" t="s">
        <v>334</v>
      </c>
      <c r="K28" s="383"/>
      <c r="L28" s="384"/>
      <c r="M28" s="374" t="s">
        <v>320</v>
      </c>
      <c r="N28" s="377"/>
      <c r="O28" s="306"/>
      <c r="P28" s="306"/>
      <c r="Q28" s="306"/>
      <c r="R28" s="306"/>
    </row>
    <row r="29" spans="1:18" ht="13.5" customHeight="1">
      <c r="A29" s="346"/>
      <c r="B29" s="329"/>
      <c r="C29" s="329"/>
      <c r="D29" s="329"/>
      <c r="E29" s="385" t="s">
        <v>335</v>
      </c>
      <c r="F29" s="385"/>
      <c r="G29" s="386"/>
      <c r="H29" s="380" t="s">
        <v>333</v>
      </c>
      <c r="I29" s="381">
        <v>18</v>
      </c>
      <c r="J29" s="385" t="s">
        <v>335</v>
      </c>
      <c r="K29" s="385"/>
      <c r="L29" s="386"/>
      <c r="M29" s="380" t="s">
        <v>333</v>
      </c>
      <c r="N29" s="382">
        <v>5</v>
      </c>
      <c r="O29" s="306"/>
      <c r="P29" s="306"/>
      <c r="Q29" s="306"/>
      <c r="R29" s="306"/>
    </row>
    <row r="30" spans="1:18" ht="13.5" customHeight="1">
      <c r="A30" s="346"/>
      <c r="B30" s="329"/>
      <c r="C30" s="329"/>
      <c r="D30" s="329"/>
      <c r="E30" s="369" t="s">
        <v>336</v>
      </c>
      <c r="F30" s="387"/>
      <c r="G30" s="349"/>
      <c r="H30" s="326" t="s">
        <v>320</v>
      </c>
      <c r="I30" s="388"/>
      <c r="J30" s="369" t="s">
        <v>336</v>
      </c>
      <c r="K30" s="387"/>
      <c r="L30" s="349"/>
      <c r="M30" s="326" t="s">
        <v>320</v>
      </c>
      <c r="N30" s="389"/>
      <c r="O30" s="306"/>
      <c r="P30" s="306"/>
      <c r="Q30" s="306"/>
      <c r="R30" s="306"/>
    </row>
    <row r="31" spans="1:18" ht="13.5" customHeight="1">
      <c r="A31" s="356"/>
      <c r="B31" s="336"/>
      <c r="C31" s="336"/>
      <c r="D31" s="336"/>
      <c r="E31" s="378" t="s">
        <v>335</v>
      </c>
      <c r="F31" s="385"/>
      <c r="G31" s="353"/>
      <c r="H31" s="334" t="s">
        <v>333</v>
      </c>
      <c r="I31" s="390" t="s">
        <v>219</v>
      </c>
      <c r="J31" s="378" t="s">
        <v>335</v>
      </c>
      <c r="K31" s="385"/>
      <c r="L31" s="353"/>
      <c r="M31" s="334" t="s">
        <v>333</v>
      </c>
      <c r="N31" s="382" t="s">
        <v>219</v>
      </c>
      <c r="O31" s="306"/>
      <c r="P31" s="306"/>
      <c r="Q31" s="306"/>
      <c r="R31" s="306"/>
    </row>
    <row r="32" spans="1:18" ht="13.5" customHeight="1">
      <c r="A32" s="338"/>
      <c r="B32" s="339"/>
      <c r="C32" s="339"/>
      <c r="D32" s="339"/>
      <c r="E32" s="524" t="s">
        <v>438</v>
      </c>
      <c r="F32" s="391"/>
      <c r="G32" s="391"/>
      <c r="H32" s="391"/>
      <c r="I32" s="391"/>
      <c r="J32" s="391"/>
      <c r="K32" s="391"/>
      <c r="L32" s="391"/>
      <c r="M32" s="391"/>
      <c r="N32" s="392"/>
      <c r="O32" s="306"/>
      <c r="P32" s="306"/>
      <c r="Q32" s="306"/>
      <c r="R32" s="306"/>
    </row>
    <row r="33" spans="1:18" ht="13.5" customHeight="1">
      <c r="A33" s="346"/>
      <c r="B33" s="329"/>
      <c r="C33" s="329"/>
      <c r="D33" s="368" t="s">
        <v>337</v>
      </c>
      <c r="E33" s="393"/>
      <c r="F33" s="394"/>
      <c r="G33" s="394"/>
      <c r="H33" s="394"/>
      <c r="I33" s="394"/>
      <c r="J33" s="394"/>
      <c r="K33" s="394"/>
      <c r="L33" s="394"/>
      <c r="M33" s="394"/>
      <c r="N33" s="395"/>
      <c r="O33" s="306"/>
      <c r="P33" s="306"/>
      <c r="Q33" s="306"/>
      <c r="R33" s="306"/>
    </row>
    <row r="34" spans="1:18" ht="17.25" customHeight="1" thickBot="1">
      <c r="A34" s="396"/>
      <c r="B34" s="397"/>
      <c r="C34" s="397"/>
      <c r="D34" s="397"/>
      <c r="E34" s="398"/>
      <c r="F34" s="399"/>
      <c r="G34" s="399"/>
      <c r="H34" s="399"/>
      <c r="I34" s="399"/>
      <c r="J34" s="399"/>
      <c r="K34" s="399"/>
      <c r="L34" s="399"/>
      <c r="M34" s="399"/>
      <c r="N34" s="400"/>
      <c r="O34" s="306"/>
      <c r="P34" s="306"/>
      <c r="Q34" s="306"/>
      <c r="R34" s="306"/>
    </row>
    <row r="35" spans="1:18" ht="27" customHeight="1" thickBot="1">
      <c r="A35" s="329"/>
      <c r="B35" s="329"/>
      <c r="C35" s="329"/>
      <c r="D35" s="329"/>
      <c r="E35" s="329"/>
      <c r="F35" s="329"/>
      <c r="G35" s="329"/>
      <c r="H35" s="329"/>
      <c r="I35" s="329"/>
      <c r="J35" s="329"/>
      <c r="K35" s="329"/>
      <c r="L35" s="329"/>
      <c r="M35" s="329"/>
      <c r="N35" s="329"/>
      <c r="O35" s="306"/>
      <c r="P35" s="306"/>
      <c r="Q35" s="306"/>
      <c r="R35" s="306"/>
    </row>
    <row r="36" spans="1:18" ht="15" customHeight="1">
      <c r="A36" s="319" t="s">
        <v>338</v>
      </c>
      <c r="B36" s="401"/>
      <c r="C36" s="401"/>
      <c r="D36" s="401"/>
      <c r="E36" s="401"/>
      <c r="F36" s="401"/>
      <c r="G36" s="401"/>
      <c r="H36" s="401"/>
      <c r="I36" s="401"/>
      <c r="J36" s="401"/>
      <c r="K36" s="401"/>
      <c r="L36" s="401"/>
      <c r="M36" s="401"/>
      <c r="N36" s="402"/>
      <c r="O36" s="306"/>
      <c r="P36" s="306"/>
      <c r="Q36" s="306"/>
      <c r="R36" s="306"/>
    </row>
    <row r="37" spans="1:18" ht="13.5" customHeight="1">
      <c r="A37" s="323"/>
      <c r="B37" s="349"/>
      <c r="C37" s="349"/>
      <c r="D37" s="403"/>
      <c r="E37" s="363"/>
      <c r="F37" s="404"/>
      <c r="G37" s="403" t="s">
        <v>339</v>
      </c>
      <c r="H37" s="405" t="s">
        <v>340</v>
      </c>
      <c r="I37" s="349"/>
      <c r="J37" s="349"/>
      <c r="K37" s="349"/>
      <c r="L37" s="349"/>
      <c r="M37" s="349"/>
      <c r="N37" s="366"/>
      <c r="O37" s="308"/>
      <c r="P37" s="306"/>
      <c r="Q37" s="306"/>
      <c r="R37" s="306"/>
    </row>
    <row r="38" spans="1:18" ht="13.5" customHeight="1">
      <c r="A38" s="323"/>
      <c r="B38" s="349"/>
      <c r="C38" s="349"/>
      <c r="D38" s="406" t="s">
        <v>7</v>
      </c>
      <c r="E38" s="348"/>
      <c r="F38" s="404"/>
      <c r="G38" s="403" t="s">
        <v>341</v>
      </c>
      <c r="H38" s="405"/>
      <c r="I38" s="349"/>
      <c r="J38" s="349"/>
      <c r="K38" s="349"/>
      <c r="L38" s="349"/>
      <c r="M38" s="349"/>
      <c r="N38" s="366"/>
      <c r="O38" s="308"/>
      <c r="P38" s="306"/>
      <c r="Q38" s="306"/>
      <c r="R38" s="306"/>
    </row>
    <row r="39" spans="1:18" ht="13.5" customHeight="1">
      <c r="A39" s="332"/>
      <c r="B39" s="353"/>
      <c r="C39" s="353"/>
      <c r="D39" s="353"/>
      <c r="E39" s="407"/>
      <c r="F39" s="408"/>
      <c r="G39" s="409" t="s">
        <v>337</v>
      </c>
      <c r="H39" s="359"/>
      <c r="I39" s="359"/>
      <c r="J39" s="359"/>
      <c r="K39" s="359"/>
      <c r="L39" s="359"/>
      <c r="M39" s="359"/>
      <c r="N39" s="410"/>
      <c r="O39" s="308"/>
      <c r="P39" s="306"/>
      <c r="Q39" s="306"/>
      <c r="R39" s="306"/>
    </row>
    <row r="40" spans="1:18" ht="13.5" customHeight="1">
      <c r="A40" s="411"/>
      <c r="B40" s="342" t="s">
        <v>342</v>
      </c>
      <c r="C40" s="342"/>
      <c r="D40" s="412"/>
      <c r="E40" s="363"/>
      <c r="F40" s="364"/>
      <c r="G40" s="375" t="s">
        <v>339</v>
      </c>
      <c r="H40" s="364" t="s">
        <v>343</v>
      </c>
      <c r="I40" s="364"/>
      <c r="J40" s="364"/>
      <c r="K40" s="364"/>
      <c r="L40" s="364"/>
      <c r="M40" s="364"/>
      <c r="N40" s="365"/>
      <c r="O40" s="308"/>
      <c r="P40" s="306"/>
      <c r="Q40" s="306"/>
      <c r="R40" s="306"/>
    </row>
    <row r="41" spans="1:18" ht="13.5" customHeight="1">
      <c r="A41" s="323"/>
      <c r="B41" s="349"/>
      <c r="C41" s="349"/>
      <c r="D41" s="326" t="s">
        <v>344</v>
      </c>
      <c r="E41" s="348"/>
      <c r="F41" s="413" t="s">
        <v>345</v>
      </c>
      <c r="H41" s="349" t="s">
        <v>346</v>
      </c>
      <c r="I41" s="349"/>
      <c r="J41" s="349"/>
      <c r="K41" s="349"/>
      <c r="L41" s="349"/>
      <c r="M41" s="349"/>
      <c r="N41" s="366"/>
      <c r="O41" s="308"/>
      <c r="P41" s="306"/>
      <c r="Q41" s="306"/>
      <c r="R41" s="306"/>
    </row>
    <row r="42" spans="1:18" ht="13.5" customHeight="1">
      <c r="A42" s="332"/>
      <c r="B42" s="353"/>
      <c r="C42" s="353"/>
      <c r="D42" s="353"/>
      <c r="E42" s="407"/>
      <c r="F42" s="359"/>
      <c r="G42" s="359"/>
      <c r="H42" s="409" t="s">
        <v>347</v>
      </c>
      <c r="I42" s="409"/>
      <c r="J42" s="358" t="s">
        <v>323</v>
      </c>
      <c r="K42" s="358"/>
      <c r="L42" s="358" t="s">
        <v>324</v>
      </c>
      <c r="M42" s="358"/>
      <c r="N42" s="360"/>
      <c r="O42" s="308"/>
      <c r="P42" s="306"/>
      <c r="Q42" s="306"/>
      <c r="R42" s="306"/>
    </row>
    <row r="43" spans="1:18" ht="13.5" customHeight="1">
      <c r="A43" s="411"/>
      <c r="B43" s="412"/>
      <c r="C43" s="412"/>
      <c r="D43" s="414" t="s">
        <v>348</v>
      </c>
      <c r="E43" s="415" t="s">
        <v>339</v>
      </c>
      <c r="F43" s="342"/>
      <c r="G43" s="342"/>
      <c r="H43" s="416"/>
      <c r="I43" s="415" t="s">
        <v>349</v>
      </c>
      <c r="J43" s="342"/>
      <c r="K43" s="343"/>
      <c r="L43" s="342" t="s">
        <v>350</v>
      </c>
      <c r="M43" s="342"/>
      <c r="N43" s="417"/>
      <c r="O43" s="308"/>
      <c r="P43" s="306"/>
      <c r="Q43" s="306"/>
      <c r="R43" s="306"/>
    </row>
    <row r="44" spans="1:18" ht="13.5" customHeight="1">
      <c r="A44" s="323"/>
      <c r="B44" s="349"/>
      <c r="C44" s="349"/>
      <c r="D44" s="326" t="s">
        <v>351</v>
      </c>
      <c r="E44" s="348"/>
      <c r="F44" s="349"/>
      <c r="G44" s="349"/>
      <c r="H44" s="371"/>
      <c r="I44" s="369"/>
      <c r="J44" s="418"/>
      <c r="K44" s="419"/>
      <c r="L44" s="418"/>
      <c r="M44" s="418"/>
      <c r="N44" s="420"/>
      <c r="O44" s="308"/>
      <c r="P44" s="306"/>
      <c r="Q44" s="306"/>
      <c r="R44" s="306"/>
    </row>
    <row r="45" spans="1:18" ht="13.5" customHeight="1">
      <c r="A45" s="323"/>
      <c r="B45" s="349"/>
      <c r="C45" s="349"/>
      <c r="D45" s="326" t="s">
        <v>352</v>
      </c>
      <c r="E45" s="348"/>
      <c r="F45" s="349"/>
      <c r="G45" s="349"/>
      <c r="H45" s="371"/>
      <c r="I45" s="421"/>
      <c r="J45" s="418"/>
      <c r="K45" s="419"/>
      <c r="L45" s="418"/>
      <c r="M45" s="418"/>
      <c r="N45" s="420"/>
      <c r="O45" s="308"/>
      <c r="P45" s="306"/>
      <c r="Q45" s="306"/>
      <c r="R45" s="306"/>
    </row>
    <row r="46" spans="1:18" ht="13.5" customHeight="1">
      <c r="A46" s="332"/>
      <c r="B46" s="353"/>
      <c r="C46" s="353"/>
      <c r="D46" s="334" t="s">
        <v>353</v>
      </c>
      <c r="E46" s="352"/>
      <c r="F46" s="353"/>
      <c r="G46" s="353"/>
      <c r="H46" s="422"/>
      <c r="I46" s="378"/>
      <c r="J46" s="379"/>
      <c r="K46" s="423"/>
      <c r="L46" s="379"/>
      <c r="M46" s="379"/>
      <c r="N46" s="424"/>
      <c r="O46" s="308"/>
      <c r="P46" s="306"/>
      <c r="Q46" s="306"/>
      <c r="R46" s="306"/>
    </row>
    <row r="47" spans="1:18" ht="13.5" customHeight="1">
      <c r="A47" s="425"/>
      <c r="B47" s="364"/>
      <c r="C47" s="364"/>
      <c r="D47" s="364"/>
      <c r="E47" s="426"/>
      <c r="F47" s="391"/>
      <c r="G47" s="391"/>
      <c r="H47" s="391"/>
      <c r="I47" s="391"/>
      <c r="J47" s="391"/>
      <c r="K47" s="391"/>
      <c r="L47" s="391"/>
      <c r="M47" s="391"/>
      <c r="N47" s="392"/>
      <c r="O47" s="308"/>
      <c r="P47" s="306"/>
      <c r="Q47" s="306"/>
      <c r="R47" s="306"/>
    </row>
    <row r="48" spans="1:18" ht="13.5" customHeight="1">
      <c r="A48" s="323"/>
      <c r="B48" s="349"/>
      <c r="C48" s="349"/>
      <c r="D48" s="368" t="s">
        <v>337</v>
      </c>
      <c r="E48" s="393"/>
      <c r="F48" s="427"/>
      <c r="G48" s="427"/>
      <c r="H48" s="427"/>
      <c r="I48" s="427"/>
      <c r="J48" s="427"/>
      <c r="K48" s="427"/>
      <c r="L48" s="427"/>
      <c r="M48" s="427"/>
      <c r="N48" s="395"/>
      <c r="O48" s="308"/>
      <c r="P48" s="306"/>
      <c r="Q48" s="306"/>
      <c r="R48" s="306"/>
    </row>
    <row r="49" spans="1:18" ht="13.5" customHeight="1" thickBot="1">
      <c r="A49" s="428"/>
      <c r="B49" s="429"/>
      <c r="C49" s="429"/>
      <c r="D49" s="430"/>
      <c r="E49" s="398"/>
      <c r="F49" s="399"/>
      <c r="G49" s="399"/>
      <c r="H49" s="399"/>
      <c r="I49" s="399"/>
      <c r="J49" s="399"/>
      <c r="K49" s="399"/>
      <c r="L49" s="399"/>
      <c r="M49" s="399"/>
      <c r="N49" s="400"/>
      <c r="O49" s="308"/>
      <c r="P49" s="306"/>
      <c r="Q49" s="306"/>
      <c r="R49" s="306"/>
    </row>
    <row r="50" spans="1:18" ht="27" customHeight="1" thickBot="1">
      <c r="A50" s="308"/>
      <c r="B50" s="308"/>
      <c r="C50" s="308"/>
      <c r="D50" s="308"/>
      <c r="E50" s="308"/>
      <c r="F50" s="308"/>
      <c r="G50" s="308"/>
      <c r="H50" s="308"/>
      <c r="I50" s="308"/>
      <c r="J50" s="308"/>
      <c r="K50" s="308"/>
      <c r="L50" s="308"/>
      <c r="M50" s="308"/>
      <c r="N50" s="308"/>
      <c r="O50" s="308"/>
      <c r="P50" s="306"/>
      <c r="Q50" s="306"/>
      <c r="R50" s="306"/>
    </row>
    <row r="51" spans="1:18" ht="15.75" customHeight="1">
      <c r="A51" s="319" t="s">
        <v>354</v>
      </c>
      <c r="B51" s="431"/>
      <c r="C51" s="431"/>
      <c r="D51" s="431"/>
      <c r="E51" s="431"/>
      <c r="F51" s="431"/>
      <c r="G51" s="431"/>
      <c r="H51" s="431"/>
      <c r="I51" s="431"/>
      <c r="J51" s="431"/>
      <c r="K51" s="431"/>
      <c r="L51" s="431"/>
      <c r="M51" s="431"/>
      <c r="N51" s="432"/>
      <c r="O51" s="308"/>
      <c r="P51" s="306"/>
      <c r="Q51" s="306"/>
      <c r="R51" s="306"/>
    </row>
    <row r="52" spans="1:18" ht="15.75" customHeight="1">
      <c r="A52" s="433"/>
      <c r="B52" s="434"/>
      <c r="C52" s="435" t="s">
        <v>355</v>
      </c>
      <c r="D52" s="436"/>
      <c r="E52" s="436"/>
      <c r="F52" s="437"/>
      <c r="G52" s="437" t="s">
        <v>356</v>
      </c>
      <c r="H52" s="436"/>
      <c r="I52" s="436"/>
      <c r="J52" s="436"/>
      <c r="K52" s="437"/>
      <c r="L52" s="437" t="s">
        <v>357</v>
      </c>
      <c r="M52" s="436"/>
      <c r="N52" s="438"/>
      <c r="O52" s="308"/>
      <c r="P52" s="306"/>
      <c r="Q52" s="306"/>
      <c r="R52" s="306"/>
    </row>
    <row r="53" spans="1:18" ht="15.75" customHeight="1">
      <c r="A53" s="439"/>
      <c r="B53" s="440"/>
      <c r="C53" s="440"/>
      <c r="D53" s="441" t="s">
        <v>358</v>
      </c>
      <c r="E53" s="442"/>
      <c r="F53" s="443" t="s">
        <v>323</v>
      </c>
      <c r="G53" s="443"/>
      <c r="H53" s="443" t="s">
        <v>324</v>
      </c>
      <c r="I53" s="443"/>
      <c r="J53" s="440"/>
      <c r="K53" s="440"/>
      <c r="L53" s="441" t="s">
        <v>359</v>
      </c>
      <c r="M53" s="444" t="s">
        <v>439</v>
      </c>
      <c r="N53" s="445"/>
      <c r="O53" s="308"/>
      <c r="P53" s="306"/>
      <c r="Q53" s="306"/>
      <c r="R53" s="306"/>
    </row>
    <row r="54" spans="1:18" ht="13.5" customHeight="1">
      <c r="A54" s="323"/>
      <c r="B54" s="349"/>
      <c r="C54" s="349"/>
      <c r="D54" s="326"/>
      <c r="E54" s="370" t="s">
        <v>360</v>
      </c>
      <c r="F54" s="339">
        <v>8</v>
      </c>
      <c r="G54" s="339"/>
      <c r="H54" s="446" t="s">
        <v>361</v>
      </c>
      <c r="I54" s="523" t="s">
        <v>440</v>
      </c>
      <c r="J54" s="349"/>
      <c r="K54" s="349"/>
      <c r="L54" s="326" t="s">
        <v>362</v>
      </c>
      <c r="M54" s="447">
        <v>5</v>
      </c>
      <c r="N54" s="366"/>
      <c r="O54" s="308"/>
      <c r="P54" s="306"/>
      <c r="Q54" s="306"/>
      <c r="R54" s="306"/>
    </row>
    <row r="55" spans="1:18" ht="13.5" customHeight="1">
      <c r="A55" s="323"/>
      <c r="B55" s="349"/>
      <c r="C55" s="349"/>
      <c r="D55" s="326" t="s">
        <v>363</v>
      </c>
      <c r="E55" s="348"/>
      <c r="F55" s="349"/>
      <c r="G55" s="448" t="s">
        <v>364</v>
      </c>
      <c r="H55" s="349"/>
      <c r="I55" s="349"/>
      <c r="J55" s="349"/>
      <c r="K55" s="448" t="s">
        <v>365</v>
      </c>
      <c r="L55" s="349"/>
      <c r="M55" s="448" t="s">
        <v>366</v>
      </c>
      <c r="N55" s="366"/>
      <c r="O55" s="308"/>
      <c r="P55" s="306"/>
      <c r="Q55" s="306"/>
      <c r="R55" s="306"/>
    </row>
    <row r="56" spans="1:18" ht="13.5" customHeight="1">
      <c r="A56" s="323"/>
      <c r="B56" s="349"/>
      <c r="C56" s="349"/>
      <c r="D56" s="349"/>
      <c r="E56" s="348"/>
      <c r="F56" s="349"/>
      <c r="G56" s="448" t="s">
        <v>367</v>
      </c>
      <c r="H56" s="349"/>
      <c r="I56" s="349"/>
      <c r="J56" s="448" t="s">
        <v>368</v>
      </c>
      <c r="K56" s="349"/>
      <c r="L56" s="349"/>
      <c r="M56" s="448" t="s">
        <v>369</v>
      </c>
      <c r="N56" s="366" t="s">
        <v>441</v>
      </c>
      <c r="O56" s="308"/>
      <c r="P56" s="306"/>
      <c r="Q56" s="306"/>
      <c r="R56" s="306"/>
    </row>
    <row r="57" spans="1:18" ht="13.5" customHeight="1">
      <c r="A57" s="323"/>
      <c r="B57" s="349"/>
      <c r="C57" s="349"/>
      <c r="D57" s="326"/>
      <c r="E57" s="348"/>
      <c r="F57" s="349"/>
      <c r="G57" s="349"/>
      <c r="H57" s="349"/>
      <c r="I57" s="349"/>
      <c r="J57" s="326" t="s">
        <v>370</v>
      </c>
      <c r="K57" s="349"/>
      <c r="L57" s="349"/>
      <c r="M57" s="349"/>
      <c r="N57" s="366"/>
      <c r="O57" s="308"/>
      <c r="P57" s="306"/>
      <c r="Q57" s="306"/>
      <c r="R57" s="306"/>
    </row>
    <row r="58" spans="1:18" ht="15.75" customHeight="1">
      <c r="A58" s="439"/>
      <c r="B58" s="440"/>
      <c r="C58" s="440"/>
      <c r="D58" s="441" t="s">
        <v>371</v>
      </c>
      <c r="E58" s="442" t="s">
        <v>372</v>
      </c>
      <c r="F58" s="440" t="s">
        <v>324</v>
      </c>
      <c r="G58" s="440"/>
      <c r="H58" s="441"/>
      <c r="I58" s="449" t="s">
        <v>373</v>
      </c>
      <c r="J58" s="440" t="s">
        <v>372</v>
      </c>
      <c r="K58" s="440" t="s">
        <v>324</v>
      </c>
      <c r="L58" s="440"/>
      <c r="M58" s="441" t="s">
        <v>374</v>
      </c>
      <c r="N58" s="450">
        <v>3</v>
      </c>
      <c r="O58" s="308"/>
      <c r="P58" s="306"/>
      <c r="Q58" s="306"/>
      <c r="R58" s="306"/>
    </row>
    <row r="59" spans="1:18" ht="15.75" customHeight="1">
      <c r="A59" s="439"/>
      <c r="B59" s="440"/>
      <c r="C59" s="440"/>
      <c r="D59" s="441" t="s">
        <v>375</v>
      </c>
      <c r="E59" s="442" t="s">
        <v>372</v>
      </c>
      <c r="F59" s="440" t="s">
        <v>324</v>
      </c>
      <c r="G59" s="440"/>
      <c r="H59" s="441"/>
      <c r="I59" s="449" t="s">
        <v>373</v>
      </c>
      <c r="J59" s="440" t="s">
        <v>372</v>
      </c>
      <c r="K59" s="440" t="s">
        <v>324</v>
      </c>
      <c r="L59" s="440"/>
      <c r="M59" s="441" t="s">
        <v>376</v>
      </c>
      <c r="N59" s="450"/>
      <c r="O59" s="308"/>
      <c r="P59" s="306"/>
      <c r="Q59" s="306"/>
      <c r="R59" s="306"/>
    </row>
    <row r="60" spans="1:18" ht="15.75" customHeight="1">
      <c r="A60" s="451"/>
      <c r="B60" s="452"/>
      <c r="C60" s="452"/>
      <c r="D60" s="453" t="s">
        <v>377</v>
      </c>
      <c r="E60" s="442" t="s">
        <v>372</v>
      </c>
      <c r="F60" s="440" t="s">
        <v>324</v>
      </c>
      <c r="G60" s="440"/>
      <c r="H60" s="441"/>
      <c r="I60" s="449" t="s">
        <v>373</v>
      </c>
      <c r="J60" s="440" t="s">
        <v>372</v>
      </c>
      <c r="K60" s="440" t="s">
        <v>324</v>
      </c>
      <c r="L60" s="440"/>
      <c r="M60" s="441" t="s">
        <v>362</v>
      </c>
      <c r="N60" s="450">
        <v>5</v>
      </c>
      <c r="O60" s="308"/>
      <c r="P60" s="306"/>
      <c r="Q60" s="306"/>
      <c r="R60" s="306"/>
    </row>
    <row r="61" spans="1:18" ht="13.5" customHeight="1">
      <c r="A61" s="425"/>
      <c r="B61" s="364"/>
      <c r="C61" s="364"/>
      <c r="D61" s="454" t="s">
        <v>378</v>
      </c>
      <c r="E61" s="348"/>
      <c r="F61" s="349"/>
      <c r="G61" s="455" t="s">
        <v>323</v>
      </c>
      <c r="H61" s="339"/>
      <c r="I61" s="455" t="s">
        <v>324</v>
      </c>
      <c r="J61" s="339"/>
      <c r="K61" s="364"/>
      <c r="L61" s="349"/>
      <c r="M61" s="349"/>
      <c r="N61" s="456"/>
      <c r="O61" s="308"/>
      <c r="P61" s="306"/>
      <c r="Q61" s="306"/>
      <c r="R61" s="306"/>
    </row>
    <row r="62" spans="1:18" ht="13.5" customHeight="1">
      <c r="A62" s="332"/>
      <c r="B62" s="353"/>
      <c r="C62" s="353"/>
      <c r="D62" s="457" t="s">
        <v>379</v>
      </c>
      <c r="E62" s="458"/>
      <c r="F62" s="458" t="s">
        <v>380</v>
      </c>
      <c r="G62" s="459">
        <v>2</v>
      </c>
      <c r="H62" s="460"/>
      <c r="I62" s="460" t="s">
        <v>361</v>
      </c>
      <c r="J62" s="461" t="s">
        <v>440</v>
      </c>
      <c r="K62" s="461"/>
      <c r="L62" s="462"/>
      <c r="M62" s="462" t="s">
        <v>362</v>
      </c>
      <c r="N62" s="463">
        <v>5</v>
      </c>
      <c r="O62" s="308"/>
      <c r="P62" s="306"/>
      <c r="Q62" s="306"/>
      <c r="R62" s="306"/>
    </row>
    <row r="63" spans="1:18" ht="13.5" customHeight="1">
      <c r="A63" s="323"/>
      <c r="B63" s="349"/>
      <c r="C63" s="349"/>
      <c r="D63" s="349"/>
      <c r="E63" s="464"/>
      <c r="F63" s="465" t="s">
        <v>381</v>
      </c>
      <c r="G63" s="466">
        <v>2</v>
      </c>
      <c r="H63" s="467"/>
      <c r="I63" s="468" t="s">
        <v>382</v>
      </c>
      <c r="J63" s="466">
        <v>5</v>
      </c>
      <c r="K63" s="467"/>
      <c r="L63" s="448" t="s">
        <v>383</v>
      </c>
      <c r="M63" s="469" t="s">
        <v>372</v>
      </c>
      <c r="N63" s="470" t="s">
        <v>324</v>
      </c>
      <c r="O63" s="308"/>
      <c r="P63" s="306"/>
      <c r="Q63" s="306"/>
      <c r="R63" s="306"/>
    </row>
    <row r="64" spans="1:18" ht="13.5" customHeight="1">
      <c r="A64" s="323"/>
      <c r="B64" s="349"/>
      <c r="C64" s="349"/>
      <c r="D64" s="326" t="s">
        <v>384</v>
      </c>
      <c r="E64" s="471" t="s">
        <v>385</v>
      </c>
      <c r="F64" s="472"/>
      <c r="G64" s="467"/>
      <c r="H64" s="448" t="s">
        <v>386</v>
      </c>
      <c r="I64" s="467">
        <v>2</v>
      </c>
      <c r="J64" s="467"/>
      <c r="K64" s="467"/>
      <c r="L64" s="448" t="s">
        <v>387</v>
      </c>
      <c r="M64" s="467">
        <v>2</v>
      </c>
      <c r="N64" s="473"/>
      <c r="O64" s="308"/>
      <c r="P64" s="306"/>
      <c r="Q64" s="306"/>
      <c r="R64" s="306"/>
    </row>
    <row r="65" spans="1:18" ht="13.5" customHeight="1">
      <c r="A65" s="332"/>
      <c r="B65" s="353"/>
      <c r="C65" s="353"/>
      <c r="D65" s="353"/>
      <c r="E65" s="474"/>
      <c r="F65" s="475" t="s">
        <v>388</v>
      </c>
      <c r="G65" s="476">
        <v>5</v>
      </c>
      <c r="H65" s="477"/>
      <c r="I65" s="475" t="s">
        <v>389</v>
      </c>
      <c r="J65" s="477" t="s">
        <v>442</v>
      </c>
      <c r="K65" s="477"/>
      <c r="L65" s="477"/>
      <c r="M65" s="477"/>
      <c r="N65" s="478"/>
      <c r="O65" s="308"/>
      <c r="P65" s="306"/>
      <c r="Q65" s="306"/>
      <c r="R65" s="306"/>
    </row>
    <row r="66" spans="1:18" ht="13.5" customHeight="1">
      <c r="A66" s="479" t="s">
        <v>390</v>
      </c>
      <c r="B66" s="480"/>
      <c r="C66" s="480"/>
      <c r="D66" s="480"/>
      <c r="E66" s="471" t="s">
        <v>391</v>
      </c>
      <c r="F66" s="467"/>
      <c r="G66" s="472"/>
      <c r="H66" s="448" t="s">
        <v>392</v>
      </c>
      <c r="I66" s="448"/>
      <c r="J66" s="467"/>
      <c r="K66" s="467"/>
      <c r="L66" s="448" t="s">
        <v>393</v>
      </c>
      <c r="M66" s="467"/>
      <c r="N66" s="473"/>
      <c r="O66" s="308"/>
      <c r="P66" s="306"/>
      <c r="Q66" s="306"/>
      <c r="R66" s="306"/>
    </row>
    <row r="67" spans="1:18" ht="13.5" customHeight="1">
      <c r="A67" s="323"/>
      <c r="B67" s="349"/>
      <c r="C67" s="349"/>
      <c r="D67" s="326" t="s">
        <v>394</v>
      </c>
      <c r="E67" s="472" t="s">
        <v>395</v>
      </c>
      <c r="F67" s="467" t="s">
        <v>443</v>
      </c>
      <c r="G67" s="467"/>
      <c r="H67" s="467"/>
      <c r="I67" s="453" t="s">
        <v>396</v>
      </c>
      <c r="J67" s="466">
        <v>5</v>
      </c>
      <c r="K67" s="467"/>
      <c r="L67" s="468" t="s">
        <v>397</v>
      </c>
      <c r="M67" s="452" t="s">
        <v>372</v>
      </c>
      <c r="N67" s="481" t="s">
        <v>324</v>
      </c>
      <c r="O67" s="308"/>
      <c r="P67" s="306"/>
      <c r="Q67" s="306"/>
      <c r="R67" s="306"/>
    </row>
    <row r="68" spans="1:18" ht="13.5" customHeight="1">
      <c r="A68" s="425"/>
      <c r="B68" s="364"/>
      <c r="C68" s="364"/>
      <c r="D68" s="364"/>
      <c r="E68" s="426"/>
      <c r="F68" s="391"/>
      <c r="G68" s="391"/>
      <c r="H68" s="391"/>
      <c r="I68" s="391"/>
      <c r="J68" s="391"/>
      <c r="K68" s="391"/>
      <c r="L68" s="391"/>
      <c r="M68" s="391"/>
      <c r="N68" s="392"/>
      <c r="O68" s="308"/>
      <c r="P68" s="306"/>
      <c r="Q68" s="306"/>
      <c r="R68" s="306"/>
    </row>
    <row r="69" spans="1:18" ht="13.5" customHeight="1">
      <c r="A69" s="323"/>
      <c r="B69" s="349"/>
      <c r="C69" s="349"/>
      <c r="D69" s="326" t="s">
        <v>337</v>
      </c>
      <c r="E69" s="393"/>
      <c r="F69" s="427"/>
      <c r="G69" s="427"/>
      <c r="H69" s="427"/>
      <c r="I69" s="427"/>
      <c r="J69" s="427"/>
      <c r="K69" s="427"/>
      <c r="L69" s="427"/>
      <c r="M69" s="427"/>
      <c r="N69" s="395"/>
      <c r="O69" s="308"/>
      <c r="P69" s="306"/>
      <c r="Q69" s="306"/>
      <c r="R69" s="306"/>
    </row>
    <row r="70" spans="1:18" ht="13.5" customHeight="1">
      <c r="A70" s="323"/>
      <c r="B70" s="349"/>
      <c r="C70" s="349"/>
      <c r="D70" s="326"/>
      <c r="E70" s="393"/>
      <c r="F70" s="427"/>
      <c r="G70" s="427"/>
      <c r="H70" s="427"/>
      <c r="I70" s="427"/>
      <c r="J70" s="427"/>
      <c r="K70" s="427"/>
      <c r="L70" s="427"/>
      <c r="M70" s="427"/>
      <c r="N70" s="395"/>
      <c r="O70" s="308"/>
      <c r="P70" s="306"/>
      <c r="Q70" s="306"/>
      <c r="R70" s="306"/>
    </row>
    <row r="71" spans="1:18" ht="13.5" customHeight="1" thickBot="1">
      <c r="A71" s="428"/>
      <c r="B71" s="429"/>
      <c r="C71" s="429"/>
      <c r="D71" s="430"/>
      <c r="E71" s="398"/>
      <c r="F71" s="399"/>
      <c r="G71" s="399"/>
      <c r="H71" s="399"/>
      <c r="I71" s="399"/>
      <c r="J71" s="399"/>
      <c r="K71" s="399"/>
      <c r="L71" s="399"/>
      <c r="M71" s="399"/>
      <c r="N71" s="400"/>
      <c r="O71" s="308"/>
      <c r="P71" s="306"/>
      <c r="Q71" s="306"/>
      <c r="R71" s="306"/>
    </row>
    <row r="72" spans="1:18" ht="12" customHeight="1">
      <c r="A72" s="308"/>
      <c r="B72" s="308"/>
      <c r="C72" s="308"/>
      <c r="D72" s="308"/>
      <c r="E72" s="308"/>
      <c r="F72" s="308"/>
      <c r="G72" s="308"/>
      <c r="H72" s="308"/>
      <c r="I72" s="308"/>
      <c r="J72" s="308"/>
      <c r="K72" s="308"/>
      <c r="L72" s="308"/>
      <c r="M72" s="308"/>
      <c r="N72" s="308"/>
      <c r="O72" s="308"/>
      <c r="P72" s="306"/>
      <c r="Q72" s="306"/>
      <c r="R72" s="306"/>
    </row>
    <row r="73" spans="1:18" ht="13.5" customHeight="1" thickBot="1">
      <c r="A73" s="308"/>
      <c r="B73" s="308"/>
      <c r="C73" s="308"/>
      <c r="D73" s="308"/>
      <c r="E73" s="308"/>
      <c r="F73" s="308"/>
      <c r="G73" s="308"/>
      <c r="H73" s="308"/>
      <c r="I73" s="308"/>
      <c r="J73" s="308"/>
      <c r="K73" s="308"/>
      <c r="L73" s="308"/>
      <c r="M73" s="308"/>
      <c r="N73" s="482"/>
      <c r="O73" s="308"/>
      <c r="P73" s="306"/>
      <c r="Q73" s="306"/>
      <c r="R73" s="306"/>
    </row>
    <row r="74" spans="1:18" ht="15.75" customHeight="1">
      <c r="A74" s="319" t="s">
        <v>398</v>
      </c>
      <c r="B74" s="431"/>
      <c r="C74" s="431"/>
      <c r="D74" s="431"/>
      <c r="E74" s="431"/>
      <c r="F74" s="431"/>
      <c r="G74" s="431"/>
      <c r="H74" s="431"/>
      <c r="I74" s="431"/>
      <c r="J74" s="431"/>
      <c r="K74" s="431"/>
      <c r="L74" s="431"/>
      <c r="M74" s="431"/>
      <c r="N74" s="432"/>
      <c r="O74" s="308"/>
      <c r="P74" s="306"/>
      <c r="Q74" s="306"/>
      <c r="R74" s="306"/>
    </row>
    <row r="75" spans="1:18" ht="15.75" customHeight="1">
      <c r="A75" s="483"/>
      <c r="B75" s="484"/>
      <c r="C75" s="484"/>
      <c r="D75" s="485" t="s">
        <v>399</v>
      </c>
      <c r="E75" s="486"/>
      <c r="F75" s="485" t="s">
        <v>400</v>
      </c>
      <c r="G75" s="484"/>
      <c r="H75" s="484"/>
      <c r="I75" s="484"/>
      <c r="J75" s="484"/>
      <c r="K75" s="484"/>
      <c r="L75" s="484"/>
      <c r="M75" s="484"/>
      <c r="N75" s="487"/>
      <c r="O75" s="308"/>
      <c r="P75" s="306"/>
      <c r="Q75" s="306"/>
      <c r="R75" s="306"/>
    </row>
    <row r="76" spans="1:18" ht="13.5" customHeight="1">
      <c r="A76" s="323"/>
      <c r="B76" s="349"/>
      <c r="C76" s="349"/>
      <c r="D76" s="326"/>
      <c r="E76" s="370" t="s">
        <v>401</v>
      </c>
      <c r="F76" s="326"/>
      <c r="G76" s="349"/>
      <c r="H76" s="349"/>
      <c r="I76" s="326" t="s">
        <v>402</v>
      </c>
      <c r="J76" s="349"/>
      <c r="K76" s="349"/>
      <c r="L76" s="326"/>
      <c r="M76" s="326" t="s">
        <v>403</v>
      </c>
      <c r="N76" s="366"/>
      <c r="O76" s="308"/>
      <c r="P76" s="306"/>
      <c r="Q76" s="306"/>
      <c r="R76" s="306"/>
    </row>
    <row r="77" spans="1:18" ht="13.5" customHeight="1">
      <c r="A77" s="323"/>
      <c r="B77" s="349"/>
      <c r="C77" s="349"/>
      <c r="D77" s="326" t="s">
        <v>389</v>
      </c>
      <c r="E77" s="348" t="s">
        <v>404</v>
      </c>
      <c r="F77" s="349"/>
      <c r="G77" s="326" t="s">
        <v>405</v>
      </c>
      <c r="H77" s="349"/>
      <c r="I77" s="326" t="s">
        <v>406</v>
      </c>
      <c r="J77" s="349"/>
      <c r="K77" s="326" t="s">
        <v>407</v>
      </c>
      <c r="L77" s="326" t="s">
        <v>408</v>
      </c>
      <c r="M77" s="326" t="s">
        <v>409</v>
      </c>
      <c r="N77" s="366"/>
      <c r="O77" s="308"/>
      <c r="P77" s="306"/>
      <c r="Q77" s="306"/>
      <c r="R77" s="306"/>
    </row>
    <row r="78" spans="1:18" ht="13.5" customHeight="1">
      <c r="A78" s="332"/>
      <c r="B78" s="353"/>
      <c r="C78" s="353"/>
      <c r="D78" s="353"/>
      <c r="E78" s="352" t="s">
        <v>410</v>
      </c>
      <c r="F78" s="353"/>
      <c r="G78" s="353"/>
      <c r="H78" s="353" t="s">
        <v>411</v>
      </c>
      <c r="I78" s="353"/>
      <c r="J78" s="353"/>
      <c r="K78" s="353"/>
      <c r="L78" s="353"/>
      <c r="M78" s="353"/>
      <c r="N78" s="488"/>
      <c r="O78" s="308"/>
      <c r="P78" s="306"/>
      <c r="Q78" s="306"/>
      <c r="R78" s="306"/>
    </row>
    <row r="79" spans="1:18" ht="13.5" customHeight="1">
      <c r="A79" s="425"/>
      <c r="B79" s="364"/>
      <c r="C79" s="364"/>
      <c r="D79" s="375"/>
      <c r="E79" s="363"/>
      <c r="F79" s="364"/>
      <c r="G79" s="364"/>
      <c r="H79" s="374" t="s">
        <v>412</v>
      </c>
      <c r="I79" s="469" t="s">
        <v>372</v>
      </c>
      <c r="J79" s="469" t="s">
        <v>324</v>
      </c>
      <c r="K79" s="364"/>
      <c r="L79" s="364"/>
      <c r="M79" s="364"/>
      <c r="N79" s="365"/>
      <c r="O79" s="308"/>
      <c r="P79" s="306"/>
      <c r="Q79" s="306"/>
      <c r="R79" s="306"/>
    </row>
    <row r="80" spans="1:18" ht="13.5" customHeight="1">
      <c r="A80" s="323"/>
      <c r="B80" s="349"/>
      <c r="C80" s="349"/>
      <c r="D80" s="326" t="s">
        <v>413</v>
      </c>
      <c r="E80" s="348"/>
      <c r="F80" s="326" t="s">
        <v>414</v>
      </c>
      <c r="G80" s="349">
        <v>5</v>
      </c>
      <c r="H80" s="349"/>
      <c r="I80" s="349"/>
      <c r="J80" s="326" t="s">
        <v>415</v>
      </c>
      <c r="K80" s="349">
        <v>4</v>
      </c>
      <c r="L80" s="349"/>
      <c r="M80" s="349"/>
      <c r="N80" s="366"/>
      <c r="O80" s="308"/>
      <c r="P80" s="306"/>
      <c r="Q80" s="306"/>
      <c r="R80" s="306"/>
    </row>
    <row r="81" spans="1:18" ht="13.5" customHeight="1">
      <c r="A81" s="332"/>
      <c r="B81" s="353"/>
      <c r="C81" s="353"/>
      <c r="D81" s="353"/>
      <c r="E81" s="352"/>
      <c r="F81" s="353"/>
      <c r="G81" s="353"/>
      <c r="H81" s="380" t="s">
        <v>416</v>
      </c>
      <c r="I81" s="461" t="s">
        <v>372</v>
      </c>
      <c r="J81" s="461" t="s">
        <v>324</v>
      </c>
      <c r="K81" s="353" t="s">
        <v>417</v>
      </c>
      <c r="L81" s="353"/>
      <c r="M81" s="353"/>
      <c r="N81" s="488"/>
      <c r="O81" s="308"/>
      <c r="P81" s="306"/>
      <c r="Q81" s="306"/>
      <c r="R81" s="306"/>
    </row>
    <row r="82" spans="1:18" ht="13.5" customHeight="1">
      <c r="A82" s="346"/>
      <c r="B82" s="329"/>
      <c r="C82" s="329"/>
      <c r="D82" s="329"/>
      <c r="E82" s="489"/>
      <c r="F82" s="391"/>
      <c r="G82" s="391"/>
      <c r="H82" s="391"/>
      <c r="I82" s="391"/>
      <c r="J82" s="391"/>
      <c r="K82" s="391"/>
      <c r="L82" s="391"/>
      <c r="M82" s="391"/>
      <c r="N82" s="392"/>
      <c r="O82" s="308"/>
      <c r="P82" s="306"/>
      <c r="Q82" s="306"/>
      <c r="R82" s="306"/>
    </row>
    <row r="83" spans="1:18" ht="13.5" customHeight="1">
      <c r="A83" s="346"/>
      <c r="B83" s="329"/>
      <c r="C83" s="329"/>
      <c r="D83" s="368" t="s">
        <v>337</v>
      </c>
      <c r="E83" s="393"/>
      <c r="F83" s="394"/>
      <c r="G83" s="394"/>
      <c r="H83" s="394"/>
      <c r="I83" s="394"/>
      <c r="J83" s="394"/>
      <c r="K83" s="394"/>
      <c r="L83" s="394"/>
      <c r="M83" s="394"/>
      <c r="N83" s="395"/>
      <c r="O83" s="308"/>
      <c r="P83" s="306"/>
      <c r="Q83" s="306"/>
      <c r="R83" s="306"/>
    </row>
    <row r="84" spans="1:18" ht="13.5" customHeight="1" thickBot="1">
      <c r="A84" s="396"/>
      <c r="B84" s="397"/>
      <c r="C84" s="397"/>
      <c r="D84" s="397"/>
      <c r="E84" s="398"/>
      <c r="F84" s="399"/>
      <c r="G84" s="399"/>
      <c r="H84" s="399"/>
      <c r="I84" s="399"/>
      <c r="J84" s="399"/>
      <c r="K84" s="399"/>
      <c r="L84" s="399"/>
      <c r="M84" s="399"/>
      <c r="N84" s="400"/>
      <c r="O84" s="308"/>
      <c r="P84" s="306"/>
      <c r="Q84" s="306"/>
      <c r="R84" s="306"/>
    </row>
    <row r="85" spans="1:18" ht="13.5" customHeight="1" thickBot="1">
      <c r="A85" s="490"/>
      <c r="B85" s="490"/>
      <c r="C85" s="490"/>
      <c r="D85" s="490"/>
      <c r="E85" s="490"/>
      <c r="F85" s="490"/>
      <c r="G85" s="490"/>
      <c r="H85" s="490"/>
      <c r="I85" s="490"/>
      <c r="J85" s="490"/>
      <c r="K85" s="490"/>
      <c r="L85" s="490"/>
      <c r="M85" s="490"/>
      <c r="N85" s="490"/>
      <c r="O85" s="308"/>
      <c r="P85" s="306"/>
      <c r="Q85" s="306"/>
      <c r="R85" s="306"/>
    </row>
    <row r="86" spans="1:18" ht="15.75" customHeight="1">
      <c r="A86" s="319" t="s">
        <v>418</v>
      </c>
      <c r="B86" s="431"/>
      <c r="C86" s="431"/>
      <c r="D86" s="431"/>
      <c r="E86" s="431"/>
      <c r="F86" s="431"/>
      <c r="G86" s="431"/>
      <c r="H86" s="431"/>
      <c r="I86" s="431"/>
      <c r="J86" s="431"/>
      <c r="K86" s="431"/>
      <c r="L86" s="431"/>
      <c r="M86" s="431"/>
      <c r="N86" s="432"/>
      <c r="O86" s="308"/>
      <c r="P86" s="306"/>
      <c r="Q86" s="306"/>
      <c r="R86" s="306"/>
    </row>
    <row r="87" spans="1:18" ht="15.75" customHeight="1">
      <c r="A87" s="491"/>
      <c r="B87" s="469"/>
      <c r="C87" s="469"/>
      <c r="D87" s="492"/>
      <c r="E87" s="493"/>
      <c r="F87" s="469"/>
      <c r="G87" s="494" t="s">
        <v>419</v>
      </c>
      <c r="H87" s="469" t="s">
        <v>372</v>
      </c>
      <c r="I87" s="469" t="s">
        <v>324</v>
      </c>
      <c r="J87" s="469"/>
      <c r="K87" s="495"/>
      <c r="L87" s="495" t="s">
        <v>420</v>
      </c>
      <c r="M87" s="496"/>
      <c r="N87" s="470"/>
      <c r="O87" s="308"/>
      <c r="P87" s="306"/>
      <c r="Q87" s="306"/>
      <c r="R87" s="306"/>
    </row>
    <row r="88" spans="1:18" ht="13.5" customHeight="1">
      <c r="A88" s="323"/>
      <c r="B88" s="349"/>
      <c r="C88" s="349"/>
      <c r="D88" s="326" t="s">
        <v>421</v>
      </c>
      <c r="E88" s="348"/>
      <c r="F88" s="349"/>
      <c r="G88" s="326" t="s">
        <v>422</v>
      </c>
      <c r="H88" s="452" t="s">
        <v>372</v>
      </c>
      <c r="I88" s="452" t="s">
        <v>324</v>
      </c>
      <c r="J88" s="349"/>
      <c r="K88" s="349"/>
      <c r="L88" s="326" t="s">
        <v>423</v>
      </c>
      <c r="M88" s="497" t="s">
        <v>444</v>
      </c>
      <c r="N88" s="366"/>
      <c r="O88" s="308"/>
      <c r="P88" s="306"/>
      <c r="Q88" s="306"/>
      <c r="R88" s="306"/>
    </row>
    <row r="89" spans="1:18" ht="13.5" customHeight="1">
      <c r="A89" s="323"/>
      <c r="B89" s="349"/>
      <c r="C89" s="349"/>
      <c r="D89" s="349"/>
      <c r="E89" s="498" t="s">
        <v>424</v>
      </c>
      <c r="F89" s="499" t="s">
        <v>372</v>
      </c>
      <c r="G89" s="499" t="s">
        <v>324</v>
      </c>
      <c r="H89" s="500"/>
      <c r="I89" s="468" t="s">
        <v>425</v>
      </c>
      <c r="J89" s="499" t="s">
        <v>372</v>
      </c>
      <c r="K89" s="499" t="s">
        <v>324</v>
      </c>
      <c r="L89" s="468" t="s">
        <v>426</v>
      </c>
      <c r="M89" s="499" t="s">
        <v>372</v>
      </c>
      <c r="N89" s="501" t="s">
        <v>324</v>
      </c>
      <c r="O89" s="308"/>
      <c r="P89" s="306"/>
      <c r="Q89" s="306"/>
      <c r="R89" s="306"/>
    </row>
    <row r="90" spans="1:18" ht="13.5" customHeight="1">
      <c r="A90" s="323"/>
      <c r="B90" s="349"/>
      <c r="C90" s="349"/>
      <c r="D90" s="349"/>
      <c r="E90" s="348"/>
      <c r="F90" s="349"/>
      <c r="G90" s="326" t="s">
        <v>427</v>
      </c>
      <c r="H90" s="502" t="s">
        <v>428</v>
      </c>
      <c r="I90" s="349"/>
      <c r="J90" s="326" t="s">
        <v>429</v>
      </c>
      <c r="K90" s="349"/>
      <c r="L90" s="349"/>
      <c r="M90" s="349"/>
      <c r="N90" s="366"/>
      <c r="O90" s="308"/>
      <c r="P90" s="306"/>
      <c r="Q90" s="306"/>
      <c r="R90" s="306"/>
    </row>
    <row r="91" spans="1:18" ht="13.5" customHeight="1">
      <c r="A91" s="425"/>
      <c r="B91" s="364"/>
      <c r="C91" s="364"/>
      <c r="D91" s="364"/>
      <c r="E91" s="426" t="s">
        <v>445</v>
      </c>
      <c r="F91" s="391"/>
      <c r="G91" s="391"/>
      <c r="H91" s="391"/>
      <c r="I91" s="391"/>
      <c r="J91" s="391"/>
      <c r="K91" s="391"/>
      <c r="L91" s="391"/>
      <c r="M91" s="391"/>
      <c r="N91" s="392"/>
      <c r="O91" s="308"/>
      <c r="P91" s="306"/>
      <c r="Q91" s="306"/>
      <c r="R91" s="306"/>
    </row>
    <row r="92" spans="1:18" ht="13.5" customHeight="1">
      <c r="A92" s="323"/>
      <c r="B92" s="349"/>
      <c r="C92" s="349"/>
      <c r="D92" s="326" t="s">
        <v>337</v>
      </c>
      <c r="E92" s="393"/>
      <c r="F92" s="394"/>
      <c r="G92" s="394"/>
      <c r="H92" s="394"/>
      <c r="I92" s="394"/>
      <c r="J92" s="394"/>
      <c r="K92" s="394"/>
      <c r="L92" s="394"/>
      <c r="M92" s="394"/>
      <c r="N92" s="395"/>
      <c r="O92" s="308"/>
      <c r="P92" s="306"/>
      <c r="Q92" s="306"/>
      <c r="R92" s="306"/>
    </row>
    <row r="93" spans="1:18" ht="13.5" customHeight="1" thickBot="1">
      <c r="A93" s="323"/>
      <c r="B93" s="349"/>
      <c r="C93" s="349"/>
      <c r="D93" s="368"/>
      <c r="E93" s="398"/>
      <c r="F93" s="399"/>
      <c r="G93" s="399"/>
      <c r="H93" s="399"/>
      <c r="I93" s="399"/>
      <c r="J93" s="399"/>
      <c r="K93" s="399"/>
      <c r="L93" s="399"/>
      <c r="M93" s="399"/>
      <c r="N93" s="400"/>
      <c r="O93" s="308"/>
      <c r="P93" s="306"/>
      <c r="Q93" s="306"/>
      <c r="R93" s="306"/>
    </row>
    <row r="94" spans="1:18" ht="13.5" customHeight="1">
      <c r="A94" s="503"/>
      <c r="B94" s="503"/>
      <c r="C94" s="503"/>
      <c r="D94" s="503"/>
      <c r="E94" s="503"/>
      <c r="F94" s="503"/>
      <c r="G94" s="503"/>
      <c r="H94" s="503"/>
      <c r="I94" s="503"/>
      <c r="J94" s="503"/>
      <c r="K94" s="503"/>
      <c r="L94" s="503"/>
      <c r="M94" s="503"/>
      <c r="N94" s="503"/>
      <c r="O94" s="308"/>
      <c r="P94" s="306"/>
      <c r="Q94" s="306"/>
      <c r="R94" s="306"/>
    </row>
    <row r="95" spans="1:18" ht="13.5" customHeight="1" thickBot="1">
      <c r="A95" s="308"/>
      <c r="B95" s="308"/>
      <c r="C95" s="308"/>
      <c r="D95" s="308"/>
      <c r="E95" s="308"/>
      <c r="F95" s="308"/>
      <c r="G95" s="308"/>
      <c r="H95" s="308"/>
      <c r="I95" s="308"/>
      <c r="J95" s="308"/>
      <c r="K95" s="308"/>
      <c r="L95" s="308"/>
      <c r="M95" s="308"/>
      <c r="N95" s="482"/>
      <c r="O95" s="308"/>
      <c r="P95" s="306"/>
      <c r="Q95" s="306"/>
      <c r="R95" s="306"/>
    </row>
    <row r="96" spans="1:18" ht="15.75" customHeight="1">
      <c r="A96" s="504" t="s">
        <v>430</v>
      </c>
      <c r="B96" s="431"/>
      <c r="C96" s="431"/>
      <c r="D96" s="431"/>
      <c r="E96" s="431"/>
      <c r="F96" s="431"/>
      <c r="G96" s="431"/>
      <c r="H96" s="431"/>
      <c r="I96" s="431"/>
      <c r="J96" s="431"/>
      <c r="K96" s="431"/>
      <c r="L96" s="431"/>
      <c r="M96" s="431"/>
      <c r="N96" s="432"/>
      <c r="O96" s="308"/>
      <c r="P96" s="306"/>
      <c r="Q96" s="306"/>
      <c r="R96" s="306"/>
    </row>
    <row r="97" spans="1:18" ht="13.5" customHeight="1">
      <c r="A97" s="425"/>
      <c r="B97" s="364"/>
      <c r="C97" s="364"/>
      <c r="D97" s="364"/>
      <c r="E97" s="426" t="s">
        <v>447</v>
      </c>
      <c r="F97" s="391"/>
      <c r="G97" s="391"/>
      <c r="H97" s="391"/>
      <c r="I97" s="391"/>
      <c r="J97" s="391"/>
      <c r="K97" s="391"/>
      <c r="L97" s="391"/>
      <c r="M97" s="391"/>
      <c r="N97" s="392"/>
      <c r="O97" s="308"/>
      <c r="P97" s="306"/>
      <c r="Q97" s="306"/>
      <c r="R97" s="306"/>
    </row>
    <row r="98" spans="1:18" ht="13.5" customHeight="1">
      <c r="A98" s="323"/>
      <c r="B98" s="349"/>
      <c r="C98" s="349"/>
      <c r="D98" s="326" t="s">
        <v>431</v>
      </c>
      <c r="E98" s="393"/>
      <c r="F98" s="394"/>
      <c r="G98" s="394"/>
      <c r="H98" s="394"/>
      <c r="I98" s="394"/>
      <c r="J98" s="394"/>
      <c r="K98" s="394"/>
      <c r="L98" s="394"/>
      <c r="M98" s="394"/>
      <c r="N98" s="395"/>
      <c r="O98" s="308"/>
      <c r="P98" s="306"/>
      <c r="Q98" s="306"/>
      <c r="R98" s="306"/>
    </row>
    <row r="99" spans="1:18" ht="13.5" customHeight="1">
      <c r="A99" s="323"/>
      <c r="B99" s="349"/>
      <c r="C99" s="349"/>
      <c r="D99" s="349"/>
      <c r="E99" s="393"/>
      <c r="F99" s="394"/>
      <c r="G99" s="394"/>
      <c r="H99" s="394"/>
      <c r="I99" s="394"/>
      <c r="J99" s="394"/>
      <c r="K99" s="394"/>
      <c r="L99" s="394"/>
      <c r="M99" s="394"/>
      <c r="N99" s="395"/>
      <c r="O99" s="308"/>
      <c r="P99" s="306"/>
      <c r="Q99" s="306"/>
      <c r="R99" s="306"/>
    </row>
    <row r="100" spans="1:18" ht="13.5" customHeight="1">
      <c r="A100" s="323"/>
      <c r="B100" s="349"/>
      <c r="C100" s="349"/>
      <c r="D100" s="349"/>
      <c r="E100" s="393"/>
      <c r="F100" s="394"/>
      <c r="G100" s="394"/>
      <c r="H100" s="394"/>
      <c r="I100" s="394"/>
      <c r="J100" s="394"/>
      <c r="K100" s="394"/>
      <c r="L100" s="394"/>
      <c r="M100" s="394"/>
      <c r="N100" s="395"/>
      <c r="O100" s="308"/>
      <c r="P100" s="306"/>
      <c r="Q100" s="306"/>
      <c r="R100" s="306"/>
    </row>
    <row r="101" spans="1:18" ht="13.5" customHeight="1">
      <c r="A101" s="323"/>
      <c r="B101" s="349"/>
      <c r="C101" s="349"/>
      <c r="D101" s="349"/>
      <c r="E101" s="393"/>
      <c r="F101" s="394"/>
      <c r="G101" s="394"/>
      <c r="H101" s="394"/>
      <c r="I101" s="394"/>
      <c r="J101" s="394"/>
      <c r="K101" s="394"/>
      <c r="L101" s="394"/>
      <c r="M101" s="394"/>
      <c r="N101" s="395"/>
      <c r="O101" s="308"/>
      <c r="P101" s="306"/>
      <c r="Q101" s="306"/>
      <c r="R101" s="306"/>
    </row>
    <row r="102" spans="1:18" ht="13.5" customHeight="1">
      <c r="A102" s="323"/>
      <c r="B102" s="349"/>
      <c r="C102" s="349"/>
      <c r="D102" s="349"/>
      <c r="E102" s="393"/>
      <c r="F102" s="394"/>
      <c r="G102" s="394"/>
      <c r="H102" s="394"/>
      <c r="I102" s="394"/>
      <c r="J102" s="394"/>
      <c r="K102" s="394"/>
      <c r="L102" s="394"/>
      <c r="M102" s="394"/>
      <c r="N102" s="395"/>
      <c r="O102" s="308"/>
      <c r="P102" s="306"/>
      <c r="Q102" s="306"/>
      <c r="R102" s="306"/>
    </row>
    <row r="103" spans="1:18" ht="13.5" customHeight="1">
      <c r="A103" s="323"/>
      <c r="B103" s="349"/>
      <c r="C103" s="349"/>
      <c r="D103" s="349"/>
      <c r="E103" s="393"/>
      <c r="F103" s="394"/>
      <c r="G103" s="394"/>
      <c r="H103" s="394"/>
      <c r="I103" s="394"/>
      <c r="J103" s="394"/>
      <c r="K103" s="394"/>
      <c r="L103" s="394"/>
      <c r="M103" s="394"/>
      <c r="N103" s="395"/>
      <c r="O103" s="308"/>
      <c r="P103" s="306"/>
      <c r="Q103" s="306"/>
      <c r="R103" s="306"/>
    </row>
    <row r="104" spans="1:18" ht="13.5" customHeight="1">
      <c r="A104" s="323"/>
      <c r="B104" s="349"/>
      <c r="C104" s="349"/>
      <c r="D104" s="349"/>
      <c r="E104" s="393"/>
      <c r="F104" s="394"/>
      <c r="G104" s="394"/>
      <c r="H104" s="394"/>
      <c r="I104" s="394"/>
      <c r="J104" s="394"/>
      <c r="K104" s="394"/>
      <c r="L104" s="394"/>
      <c r="M104" s="394"/>
      <c r="N104" s="395"/>
      <c r="O104" s="308"/>
      <c r="P104" s="306"/>
      <c r="Q104" s="306"/>
      <c r="R104" s="306"/>
    </row>
    <row r="105" spans="1:18" ht="13.5" customHeight="1">
      <c r="A105" s="323"/>
      <c r="B105" s="349"/>
      <c r="C105" s="349"/>
      <c r="D105" s="349"/>
      <c r="E105" s="393"/>
      <c r="F105" s="394"/>
      <c r="G105" s="394"/>
      <c r="H105" s="394"/>
      <c r="I105" s="394"/>
      <c r="J105" s="394"/>
      <c r="K105" s="394"/>
      <c r="L105" s="394"/>
      <c r="M105" s="394"/>
      <c r="N105" s="395"/>
      <c r="O105" s="308"/>
      <c r="P105" s="306"/>
      <c r="Q105" s="306"/>
      <c r="R105" s="306"/>
    </row>
    <row r="106" spans="1:18" ht="13.5" customHeight="1">
      <c r="A106" s="323"/>
      <c r="B106" s="349"/>
      <c r="C106" s="349"/>
      <c r="D106" s="349"/>
      <c r="E106" s="393"/>
      <c r="F106" s="394"/>
      <c r="G106" s="394"/>
      <c r="H106" s="394"/>
      <c r="I106" s="394"/>
      <c r="J106" s="394"/>
      <c r="K106" s="394"/>
      <c r="L106" s="394"/>
      <c r="M106" s="394"/>
      <c r="N106" s="395"/>
      <c r="O106" s="308"/>
      <c r="P106" s="306"/>
      <c r="Q106" s="306"/>
      <c r="R106" s="306"/>
    </row>
    <row r="107" spans="1:18" ht="13.5" customHeight="1">
      <c r="A107" s="323"/>
      <c r="B107" s="349"/>
      <c r="C107" s="349"/>
      <c r="D107" s="349"/>
      <c r="E107" s="393"/>
      <c r="F107" s="394"/>
      <c r="G107" s="394"/>
      <c r="H107" s="394"/>
      <c r="I107" s="394"/>
      <c r="J107" s="394"/>
      <c r="K107" s="394"/>
      <c r="L107" s="394"/>
      <c r="M107" s="394"/>
      <c r="N107" s="395"/>
      <c r="O107" s="308"/>
      <c r="P107" s="306"/>
      <c r="Q107" s="306"/>
      <c r="R107" s="306"/>
    </row>
    <row r="108" spans="1:18" ht="13.5" customHeight="1">
      <c r="A108" s="323"/>
      <c r="B108" s="349"/>
      <c r="C108" s="349"/>
      <c r="D108" s="349"/>
      <c r="E108" s="393"/>
      <c r="F108" s="394"/>
      <c r="G108" s="394"/>
      <c r="H108" s="394"/>
      <c r="I108" s="394"/>
      <c r="J108" s="394"/>
      <c r="K108" s="394"/>
      <c r="L108" s="394"/>
      <c r="M108" s="394"/>
      <c r="N108" s="395"/>
      <c r="O108" s="308"/>
      <c r="P108" s="306"/>
      <c r="Q108" s="306"/>
      <c r="R108" s="306"/>
    </row>
    <row r="109" spans="1:18" ht="13.5" customHeight="1">
      <c r="A109" s="323"/>
      <c r="B109" s="349"/>
      <c r="C109" s="349"/>
      <c r="D109" s="349"/>
      <c r="E109" s="393"/>
      <c r="F109" s="394"/>
      <c r="G109" s="394"/>
      <c r="H109" s="394"/>
      <c r="I109" s="394"/>
      <c r="J109" s="394"/>
      <c r="K109" s="394"/>
      <c r="L109" s="394"/>
      <c r="M109" s="394"/>
      <c r="N109" s="395"/>
      <c r="O109" s="308"/>
      <c r="P109" s="306"/>
      <c r="Q109" s="306"/>
      <c r="R109" s="306"/>
    </row>
    <row r="110" spans="1:18" ht="13.5" customHeight="1">
      <c r="A110" s="323"/>
      <c r="B110" s="349"/>
      <c r="C110" s="349"/>
      <c r="D110" s="349"/>
      <c r="E110" s="393"/>
      <c r="F110" s="394"/>
      <c r="G110" s="394"/>
      <c r="H110" s="394"/>
      <c r="I110" s="394"/>
      <c r="J110" s="394"/>
      <c r="K110" s="394"/>
      <c r="L110" s="394"/>
      <c r="M110" s="394"/>
      <c r="N110" s="395"/>
      <c r="O110" s="308"/>
      <c r="P110" s="306"/>
      <c r="Q110" s="306"/>
      <c r="R110" s="306"/>
    </row>
    <row r="111" spans="1:18" ht="13.5" customHeight="1">
      <c r="A111" s="323"/>
      <c r="B111" s="349"/>
      <c r="C111" s="349"/>
      <c r="D111" s="349"/>
      <c r="E111" s="393"/>
      <c r="F111" s="394"/>
      <c r="G111" s="394"/>
      <c r="H111" s="394"/>
      <c r="I111" s="394"/>
      <c r="J111" s="394"/>
      <c r="K111" s="394"/>
      <c r="L111" s="394"/>
      <c r="M111" s="394"/>
      <c r="N111" s="395"/>
      <c r="O111" s="308"/>
      <c r="P111" s="306"/>
      <c r="Q111" s="306"/>
      <c r="R111" s="306"/>
    </row>
    <row r="112" spans="1:18" ht="13.5" customHeight="1">
      <c r="A112" s="323"/>
      <c r="B112" s="349"/>
      <c r="C112" s="349"/>
      <c r="D112" s="349"/>
      <c r="E112" s="393"/>
      <c r="F112" s="394"/>
      <c r="G112" s="394"/>
      <c r="H112" s="394"/>
      <c r="I112" s="394"/>
      <c r="J112" s="394"/>
      <c r="K112" s="394"/>
      <c r="L112" s="394"/>
      <c r="M112" s="394"/>
      <c r="N112" s="395"/>
      <c r="O112" s="308"/>
      <c r="P112" s="306"/>
      <c r="Q112" s="306"/>
      <c r="R112" s="306"/>
    </row>
    <row r="113" spans="1:18" ht="13.5" customHeight="1">
      <c r="A113" s="332"/>
      <c r="B113" s="353"/>
      <c r="C113" s="353"/>
      <c r="D113" s="353"/>
      <c r="E113" s="505"/>
      <c r="F113" s="506"/>
      <c r="G113" s="506"/>
      <c r="H113" s="506"/>
      <c r="I113" s="506"/>
      <c r="J113" s="506"/>
      <c r="K113" s="506"/>
      <c r="L113" s="506"/>
      <c r="M113" s="506"/>
      <c r="N113" s="507"/>
      <c r="O113" s="308"/>
      <c r="P113" s="306"/>
      <c r="Q113" s="306"/>
      <c r="R113" s="306"/>
    </row>
    <row r="114" spans="1:18" ht="13.5" customHeight="1">
      <c r="A114" s="323"/>
      <c r="B114" s="349"/>
      <c r="C114" s="349"/>
      <c r="D114" s="326"/>
      <c r="E114" s="426" t="s">
        <v>432</v>
      </c>
      <c r="F114" s="391"/>
      <c r="G114" s="391"/>
      <c r="H114" s="391"/>
      <c r="I114" s="391"/>
      <c r="J114" s="391"/>
      <c r="K114" s="391"/>
      <c r="L114" s="391"/>
      <c r="M114" s="391"/>
      <c r="N114" s="392"/>
      <c r="O114" s="308"/>
      <c r="P114" s="306"/>
      <c r="Q114" s="306"/>
      <c r="R114" s="306"/>
    </row>
    <row r="115" spans="1:18" ht="13.5" customHeight="1">
      <c r="A115" s="323"/>
      <c r="B115" s="349"/>
      <c r="C115" s="349"/>
      <c r="D115" s="326" t="s">
        <v>433</v>
      </c>
      <c r="E115" s="393"/>
      <c r="F115" s="394"/>
      <c r="G115" s="394"/>
      <c r="H115" s="394"/>
      <c r="I115" s="394"/>
      <c r="J115" s="394"/>
      <c r="K115" s="394"/>
      <c r="L115" s="394"/>
      <c r="M115" s="394"/>
      <c r="N115" s="395"/>
      <c r="O115" s="308"/>
      <c r="P115" s="306"/>
      <c r="Q115" s="306"/>
      <c r="R115" s="306"/>
    </row>
    <row r="116" spans="1:18" ht="13.5" customHeight="1">
      <c r="A116" s="323"/>
      <c r="B116" s="349"/>
      <c r="C116" s="349"/>
      <c r="D116" s="349"/>
      <c r="E116" s="393"/>
      <c r="F116" s="394"/>
      <c r="G116" s="394"/>
      <c r="H116" s="394"/>
      <c r="I116" s="394"/>
      <c r="J116" s="394"/>
      <c r="K116" s="394"/>
      <c r="L116" s="394"/>
      <c r="M116" s="394"/>
      <c r="N116" s="395"/>
      <c r="O116" s="308"/>
      <c r="P116" s="306"/>
      <c r="Q116" s="306"/>
      <c r="R116" s="306"/>
    </row>
    <row r="117" spans="1:18" ht="13.5" customHeight="1">
      <c r="A117" s="323"/>
      <c r="B117" s="349"/>
      <c r="C117" s="349"/>
      <c r="D117" s="349"/>
      <c r="E117" s="393"/>
      <c r="F117" s="394"/>
      <c r="G117" s="394"/>
      <c r="H117" s="394"/>
      <c r="I117" s="394"/>
      <c r="J117" s="394"/>
      <c r="K117" s="394"/>
      <c r="L117" s="394"/>
      <c r="M117" s="394"/>
      <c r="N117" s="395"/>
      <c r="O117" s="308"/>
      <c r="P117" s="306"/>
      <c r="Q117" s="306"/>
      <c r="R117" s="306"/>
    </row>
    <row r="118" spans="1:18" ht="13.5" customHeight="1">
      <c r="A118" s="323"/>
      <c r="B118" s="349"/>
      <c r="C118" s="349"/>
      <c r="D118" s="349"/>
      <c r="E118" s="393"/>
      <c r="F118" s="394"/>
      <c r="G118" s="394"/>
      <c r="H118" s="394"/>
      <c r="I118" s="394"/>
      <c r="J118" s="394"/>
      <c r="K118" s="394"/>
      <c r="L118" s="394"/>
      <c r="M118" s="394"/>
      <c r="N118" s="395"/>
      <c r="O118" s="308"/>
      <c r="P118" s="306"/>
      <c r="Q118" s="306"/>
      <c r="R118" s="306"/>
    </row>
    <row r="119" spans="1:18" ht="13.5" customHeight="1">
      <c r="A119" s="323"/>
      <c r="B119" s="349"/>
      <c r="C119" s="349"/>
      <c r="D119" s="349"/>
      <c r="E119" s="393"/>
      <c r="F119" s="394"/>
      <c r="G119" s="394"/>
      <c r="H119" s="394"/>
      <c r="I119" s="394"/>
      <c r="J119" s="394"/>
      <c r="K119" s="394"/>
      <c r="L119" s="394"/>
      <c r="M119" s="394"/>
      <c r="N119" s="395"/>
      <c r="O119" s="308"/>
      <c r="P119" s="306"/>
      <c r="Q119" s="306"/>
      <c r="R119" s="306"/>
    </row>
    <row r="120" spans="1:18" ht="13.5" customHeight="1">
      <c r="A120" s="323"/>
      <c r="B120" s="349"/>
      <c r="C120" s="349"/>
      <c r="D120" s="349"/>
      <c r="E120" s="393"/>
      <c r="F120" s="394"/>
      <c r="G120" s="394"/>
      <c r="H120" s="394"/>
      <c r="I120" s="394"/>
      <c r="J120" s="394"/>
      <c r="K120" s="394"/>
      <c r="L120" s="394"/>
      <c r="M120" s="394"/>
      <c r="N120" s="395"/>
      <c r="O120" s="308"/>
      <c r="P120" s="306"/>
      <c r="Q120" s="306"/>
      <c r="R120" s="306"/>
    </row>
    <row r="121" spans="1:18" ht="13.5" customHeight="1">
      <c r="A121" s="323"/>
      <c r="B121" s="349"/>
      <c r="C121" s="349"/>
      <c r="D121" s="349"/>
      <c r="E121" s="393"/>
      <c r="F121" s="394"/>
      <c r="G121" s="394"/>
      <c r="H121" s="394"/>
      <c r="I121" s="394"/>
      <c r="J121" s="394"/>
      <c r="K121" s="394"/>
      <c r="L121" s="394"/>
      <c r="M121" s="394"/>
      <c r="N121" s="395"/>
      <c r="O121" s="308"/>
      <c r="P121" s="306"/>
      <c r="Q121" s="306"/>
      <c r="R121" s="306"/>
    </row>
    <row r="122" spans="1:18" ht="13.5" customHeight="1">
      <c r="A122" s="323"/>
      <c r="B122" s="349"/>
      <c r="C122" s="349"/>
      <c r="D122" s="349"/>
      <c r="E122" s="393"/>
      <c r="F122" s="394"/>
      <c r="G122" s="394"/>
      <c r="H122" s="394"/>
      <c r="I122" s="394"/>
      <c r="J122" s="394"/>
      <c r="K122" s="394"/>
      <c r="L122" s="394"/>
      <c r="M122" s="394"/>
      <c r="N122" s="395"/>
      <c r="O122" s="308"/>
      <c r="P122" s="306"/>
      <c r="Q122" s="306"/>
      <c r="R122" s="306"/>
    </row>
    <row r="123" spans="1:18" ht="13.5" customHeight="1">
      <c r="A123" s="323"/>
      <c r="B123" s="349"/>
      <c r="C123" s="349"/>
      <c r="D123" s="349"/>
      <c r="E123" s="393"/>
      <c r="F123" s="394"/>
      <c r="G123" s="394"/>
      <c r="H123" s="394"/>
      <c r="I123" s="394"/>
      <c r="J123" s="394"/>
      <c r="K123" s="394"/>
      <c r="L123" s="394"/>
      <c r="M123" s="394"/>
      <c r="N123" s="395"/>
      <c r="O123" s="308"/>
      <c r="P123" s="306"/>
      <c r="Q123" s="306"/>
      <c r="R123" s="306"/>
    </row>
    <row r="124" spans="1:18" ht="13.5" customHeight="1">
      <c r="A124" s="323"/>
      <c r="B124" s="349"/>
      <c r="C124" s="349"/>
      <c r="D124" s="349"/>
      <c r="E124" s="393"/>
      <c r="F124" s="394"/>
      <c r="G124" s="394"/>
      <c r="H124" s="394"/>
      <c r="I124" s="394"/>
      <c r="J124" s="394"/>
      <c r="K124" s="394"/>
      <c r="L124" s="394"/>
      <c r="M124" s="394"/>
      <c r="N124" s="395"/>
      <c r="O124" s="306"/>
      <c r="P124" s="306"/>
      <c r="Q124" s="306"/>
      <c r="R124" s="306"/>
    </row>
    <row r="125" spans="1:18" ht="13.5" customHeight="1">
      <c r="A125" s="323"/>
      <c r="B125" s="349"/>
      <c r="C125" s="349"/>
      <c r="D125" s="349"/>
      <c r="E125" s="393"/>
      <c r="F125" s="394"/>
      <c r="G125" s="394"/>
      <c r="H125" s="394"/>
      <c r="I125" s="394"/>
      <c r="J125" s="394"/>
      <c r="K125" s="394"/>
      <c r="L125" s="394"/>
      <c r="M125" s="394"/>
      <c r="N125" s="395"/>
      <c r="O125" s="306"/>
      <c r="P125" s="306"/>
      <c r="Q125" s="306"/>
      <c r="R125" s="306"/>
    </row>
    <row r="126" spans="1:18" ht="13.5" customHeight="1">
      <c r="A126" s="323"/>
      <c r="B126" s="349"/>
      <c r="C126" s="349"/>
      <c r="D126" s="349"/>
      <c r="E126" s="393"/>
      <c r="F126" s="394"/>
      <c r="G126" s="394"/>
      <c r="H126" s="394"/>
      <c r="I126" s="394"/>
      <c r="J126" s="394"/>
      <c r="K126" s="394"/>
      <c r="L126" s="394"/>
      <c r="M126" s="394"/>
      <c r="N126" s="395"/>
      <c r="O126" s="306"/>
      <c r="P126" s="306"/>
      <c r="Q126" s="306"/>
      <c r="R126" s="306"/>
    </row>
    <row r="127" spans="1:18" ht="13.5" customHeight="1">
      <c r="A127" s="323"/>
      <c r="B127" s="349"/>
      <c r="C127" s="349"/>
      <c r="D127" s="349"/>
      <c r="E127" s="393"/>
      <c r="F127" s="394"/>
      <c r="G127" s="394"/>
      <c r="H127" s="394"/>
      <c r="I127" s="394"/>
      <c r="J127" s="394"/>
      <c r="K127" s="394"/>
      <c r="L127" s="394"/>
      <c r="M127" s="394"/>
      <c r="N127" s="395"/>
      <c r="O127" s="306"/>
      <c r="P127" s="306"/>
      <c r="Q127" s="306"/>
      <c r="R127" s="306"/>
    </row>
    <row r="128" spans="1:18" ht="13.5" customHeight="1">
      <c r="A128" s="323"/>
      <c r="B128" s="349"/>
      <c r="C128" s="349"/>
      <c r="D128" s="349"/>
      <c r="E128" s="393"/>
      <c r="F128" s="394"/>
      <c r="G128" s="394"/>
      <c r="H128" s="394"/>
      <c r="I128" s="394"/>
      <c r="J128" s="394"/>
      <c r="K128" s="394"/>
      <c r="L128" s="394"/>
      <c r="M128" s="394"/>
      <c r="N128" s="395"/>
      <c r="O128" s="306"/>
      <c r="P128" s="306"/>
      <c r="Q128" s="306"/>
      <c r="R128" s="306"/>
    </row>
    <row r="129" spans="1:18" ht="13.5" customHeight="1">
      <c r="A129" s="323"/>
      <c r="B129" s="349"/>
      <c r="C129" s="349"/>
      <c r="D129" s="349"/>
      <c r="E129" s="393"/>
      <c r="F129" s="394"/>
      <c r="G129" s="394"/>
      <c r="H129" s="394"/>
      <c r="I129" s="394"/>
      <c r="J129" s="394"/>
      <c r="K129" s="394"/>
      <c r="L129" s="394"/>
      <c r="M129" s="394"/>
      <c r="N129" s="395"/>
      <c r="O129" s="306"/>
      <c r="P129" s="306"/>
      <c r="Q129" s="306"/>
      <c r="R129" s="306"/>
    </row>
    <row r="130" spans="1:18" ht="13.5" customHeight="1">
      <c r="A130" s="332"/>
      <c r="B130" s="353"/>
      <c r="C130" s="353"/>
      <c r="D130" s="353"/>
      <c r="E130" s="505"/>
      <c r="F130" s="506"/>
      <c r="G130" s="506"/>
      <c r="H130" s="506"/>
      <c r="I130" s="506"/>
      <c r="J130" s="506"/>
      <c r="K130" s="506"/>
      <c r="L130" s="506"/>
      <c r="M130" s="506"/>
      <c r="N130" s="507"/>
      <c r="O130" s="306"/>
      <c r="P130" s="306"/>
      <c r="Q130" s="306"/>
      <c r="R130" s="306"/>
    </row>
    <row r="131" spans="1:18" ht="13.5" customHeight="1">
      <c r="A131" s="323"/>
      <c r="B131" s="349"/>
      <c r="C131" s="349"/>
      <c r="D131" s="349"/>
      <c r="E131" s="426" t="s">
        <v>446</v>
      </c>
      <c r="F131" s="508"/>
      <c r="G131" s="508"/>
      <c r="H131" s="508"/>
      <c r="I131" s="508"/>
      <c r="J131" s="508"/>
      <c r="K131" s="508"/>
      <c r="L131" s="508"/>
      <c r="M131" s="508"/>
      <c r="N131" s="509"/>
      <c r="O131" s="306"/>
      <c r="P131" s="306"/>
      <c r="Q131" s="306"/>
      <c r="R131" s="306"/>
    </row>
    <row r="132" spans="1:18" ht="13.5" customHeight="1">
      <c r="A132" s="323"/>
      <c r="B132" s="349"/>
      <c r="C132" s="349"/>
      <c r="D132" s="326" t="s">
        <v>434</v>
      </c>
      <c r="E132" s="510"/>
      <c r="F132" s="511"/>
      <c r="G132" s="511"/>
      <c r="H132" s="511"/>
      <c r="I132" s="511"/>
      <c r="J132" s="511"/>
      <c r="K132" s="511"/>
      <c r="L132" s="511"/>
      <c r="M132" s="511"/>
      <c r="N132" s="512"/>
      <c r="O132" s="306"/>
      <c r="P132" s="306"/>
      <c r="Q132" s="306"/>
      <c r="R132" s="306"/>
    </row>
    <row r="133" spans="1:18" ht="13.5" customHeight="1">
      <c r="A133" s="323"/>
      <c r="B133" s="349"/>
      <c r="C133" s="349"/>
      <c r="D133" s="349"/>
      <c r="E133" s="510"/>
      <c r="F133" s="511"/>
      <c r="G133" s="511"/>
      <c r="H133" s="511"/>
      <c r="I133" s="511"/>
      <c r="J133" s="511"/>
      <c r="K133" s="511"/>
      <c r="L133" s="511"/>
      <c r="M133" s="511"/>
      <c r="N133" s="512"/>
      <c r="O133" s="306"/>
      <c r="P133" s="306"/>
      <c r="Q133" s="306"/>
      <c r="R133" s="306"/>
    </row>
    <row r="134" spans="1:18" ht="13.5" customHeight="1">
      <c r="A134" s="323"/>
      <c r="B134" s="349"/>
      <c r="C134" s="349"/>
      <c r="D134" s="349"/>
      <c r="E134" s="510"/>
      <c r="F134" s="511"/>
      <c r="G134" s="511"/>
      <c r="H134" s="511"/>
      <c r="I134" s="511"/>
      <c r="J134" s="511"/>
      <c r="K134" s="511"/>
      <c r="L134" s="511"/>
      <c r="M134" s="511"/>
      <c r="N134" s="512"/>
      <c r="O134" s="306"/>
      <c r="P134" s="306"/>
      <c r="Q134" s="306"/>
      <c r="R134" s="306"/>
    </row>
    <row r="135" spans="1:18" ht="13.5" customHeight="1">
      <c r="A135" s="323"/>
      <c r="B135" s="349"/>
      <c r="C135" s="349"/>
      <c r="D135" s="349"/>
      <c r="E135" s="510"/>
      <c r="F135" s="511"/>
      <c r="G135" s="511"/>
      <c r="H135" s="511"/>
      <c r="I135" s="511"/>
      <c r="J135" s="511"/>
      <c r="K135" s="511"/>
      <c r="L135" s="511"/>
      <c r="M135" s="511"/>
      <c r="N135" s="512"/>
      <c r="O135" s="306"/>
      <c r="P135" s="306"/>
      <c r="Q135" s="306"/>
      <c r="R135" s="306"/>
    </row>
    <row r="136" spans="1:18" ht="13.5" customHeight="1">
      <c r="A136" s="323"/>
      <c r="B136" s="349"/>
      <c r="C136" s="349"/>
      <c r="D136" s="349"/>
      <c r="E136" s="510"/>
      <c r="F136" s="511"/>
      <c r="G136" s="511"/>
      <c r="H136" s="511"/>
      <c r="I136" s="511"/>
      <c r="J136" s="511"/>
      <c r="K136" s="511"/>
      <c r="L136" s="511"/>
      <c r="M136" s="511"/>
      <c r="N136" s="512"/>
      <c r="O136" s="306"/>
      <c r="P136" s="306"/>
      <c r="Q136" s="306"/>
      <c r="R136" s="306"/>
    </row>
    <row r="137" spans="1:18" ht="13.5" customHeight="1">
      <c r="A137" s="323"/>
      <c r="B137" s="349"/>
      <c r="C137" s="349"/>
      <c r="D137" s="349"/>
      <c r="E137" s="510"/>
      <c r="F137" s="511"/>
      <c r="G137" s="511"/>
      <c r="H137" s="511"/>
      <c r="I137" s="511"/>
      <c r="J137" s="511"/>
      <c r="K137" s="511"/>
      <c r="L137" s="511"/>
      <c r="M137" s="511"/>
      <c r="N137" s="512"/>
      <c r="O137" s="306"/>
      <c r="P137" s="306"/>
      <c r="Q137" s="306"/>
      <c r="R137" s="306"/>
    </row>
    <row r="138" spans="1:18" ht="13.5" customHeight="1">
      <c r="A138" s="323"/>
      <c r="B138" s="349"/>
      <c r="C138" s="349"/>
      <c r="D138" s="349"/>
      <c r="E138" s="510"/>
      <c r="F138" s="511"/>
      <c r="G138" s="511"/>
      <c r="H138" s="511"/>
      <c r="I138" s="511"/>
      <c r="J138" s="511"/>
      <c r="K138" s="511"/>
      <c r="L138" s="511"/>
      <c r="M138" s="511"/>
      <c r="N138" s="512"/>
      <c r="O138" s="306"/>
      <c r="P138" s="306"/>
      <c r="Q138" s="306"/>
      <c r="R138" s="306"/>
    </row>
    <row r="139" spans="1:18" ht="13.5" customHeight="1">
      <c r="A139" s="323"/>
      <c r="B139" s="349"/>
      <c r="C139" s="349"/>
      <c r="D139" s="349"/>
      <c r="E139" s="510"/>
      <c r="F139" s="511"/>
      <c r="G139" s="511"/>
      <c r="H139" s="511"/>
      <c r="I139" s="511"/>
      <c r="J139" s="511"/>
      <c r="K139" s="511"/>
      <c r="L139" s="511"/>
      <c r="M139" s="511"/>
      <c r="N139" s="512"/>
      <c r="O139" s="306"/>
      <c r="P139" s="306"/>
      <c r="Q139" s="306"/>
      <c r="R139" s="306"/>
    </row>
    <row r="140" spans="1:18" ht="13.5" customHeight="1">
      <c r="A140" s="323"/>
      <c r="B140" s="349"/>
      <c r="C140" s="349"/>
      <c r="D140" s="349"/>
      <c r="E140" s="510"/>
      <c r="F140" s="511"/>
      <c r="G140" s="511"/>
      <c r="H140" s="511"/>
      <c r="I140" s="511"/>
      <c r="J140" s="511"/>
      <c r="K140" s="511"/>
      <c r="L140" s="511"/>
      <c r="M140" s="511"/>
      <c r="N140" s="512"/>
      <c r="O140" s="306"/>
      <c r="P140" s="306"/>
      <c r="Q140" s="306"/>
      <c r="R140" s="306"/>
    </row>
    <row r="141" spans="1:18" ht="13.5" customHeight="1">
      <c r="A141" s="323"/>
      <c r="B141" s="349"/>
      <c r="C141" s="349"/>
      <c r="D141" s="349"/>
      <c r="E141" s="510"/>
      <c r="F141" s="511"/>
      <c r="G141" s="511"/>
      <c r="H141" s="511"/>
      <c r="I141" s="511"/>
      <c r="J141" s="511"/>
      <c r="K141" s="511"/>
      <c r="L141" s="511"/>
      <c r="M141" s="511"/>
      <c r="N141" s="512"/>
      <c r="O141" s="306"/>
      <c r="P141" s="306"/>
      <c r="Q141" s="306"/>
      <c r="R141" s="306"/>
    </row>
    <row r="142" spans="1:18" ht="13.5" customHeight="1">
      <c r="A142" s="323"/>
      <c r="B142" s="349"/>
      <c r="C142" s="349"/>
      <c r="D142" s="349"/>
      <c r="E142" s="510"/>
      <c r="F142" s="511"/>
      <c r="G142" s="511"/>
      <c r="H142" s="511"/>
      <c r="I142" s="511"/>
      <c r="J142" s="511"/>
      <c r="K142" s="511"/>
      <c r="L142" s="511"/>
      <c r="M142" s="511"/>
      <c r="N142" s="512"/>
      <c r="O142" s="306"/>
      <c r="P142" s="306"/>
      <c r="Q142" s="306"/>
      <c r="R142" s="306"/>
    </row>
    <row r="143" spans="1:18" ht="13.5" customHeight="1">
      <c r="A143" s="323"/>
      <c r="B143" s="349"/>
      <c r="C143" s="349"/>
      <c r="D143" s="349"/>
      <c r="E143" s="510"/>
      <c r="F143" s="511"/>
      <c r="G143" s="511"/>
      <c r="H143" s="511"/>
      <c r="I143" s="511"/>
      <c r="J143" s="511"/>
      <c r="K143" s="511"/>
      <c r="L143" s="511"/>
      <c r="M143" s="511"/>
      <c r="N143" s="512"/>
      <c r="O143" s="306"/>
      <c r="P143" s="306"/>
      <c r="Q143" s="306"/>
      <c r="R143" s="306"/>
    </row>
    <row r="144" spans="1:18" ht="13.5" customHeight="1">
      <c r="A144" s="323"/>
      <c r="B144" s="349"/>
      <c r="C144" s="349"/>
      <c r="D144" s="349"/>
      <c r="E144" s="510"/>
      <c r="F144" s="511"/>
      <c r="G144" s="511"/>
      <c r="H144" s="511"/>
      <c r="I144" s="511"/>
      <c r="J144" s="511"/>
      <c r="K144" s="511"/>
      <c r="L144" s="511"/>
      <c r="M144" s="511"/>
      <c r="N144" s="512"/>
      <c r="O144" s="306"/>
      <c r="P144" s="306"/>
      <c r="Q144" s="306"/>
      <c r="R144" s="306"/>
    </row>
    <row r="145" spans="1:18" ht="13.5" customHeight="1">
      <c r="A145" s="323"/>
      <c r="B145" s="349"/>
      <c r="C145" s="349"/>
      <c r="D145" s="349"/>
      <c r="E145" s="510"/>
      <c r="F145" s="511"/>
      <c r="G145" s="511"/>
      <c r="H145" s="511"/>
      <c r="I145" s="511"/>
      <c r="J145" s="511"/>
      <c r="K145" s="511"/>
      <c r="L145" s="511"/>
      <c r="M145" s="511"/>
      <c r="N145" s="512"/>
      <c r="O145" s="306"/>
      <c r="P145" s="306"/>
      <c r="Q145" s="306"/>
      <c r="R145" s="306"/>
    </row>
    <row r="146" spans="1:18" ht="13.5" customHeight="1">
      <c r="A146" s="323"/>
      <c r="B146" s="349"/>
      <c r="C146" s="349"/>
      <c r="D146" s="349"/>
      <c r="E146" s="510"/>
      <c r="F146" s="511"/>
      <c r="G146" s="511"/>
      <c r="H146" s="511"/>
      <c r="I146" s="511"/>
      <c r="J146" s="511"/>
      <c r="K146" s="511"/>
      <c r="L146" s="511"/>
      <c r="M146" s="511"/>
      <c r="N146" s="512"/>
      <c r="O146" s="306"/>
      <c r="P146" s="306"/>
      <c r="Q146" s="306"/>
      <c r="R146" s="306"/>
    </row>
    <row r="147" spans="1:18" ht="13.5" customHeight="1" thickBot="1">
      <c r="A147" s="323"/>
      <c r="B147" s="349"/>
      <c r="C147" s="349"/>
      <c r="D147" s="349"/>
      <c r="E147" s="513"/>
      <c r="F147" s="514"/>
      <c r="G147" s="514"/>
      <c r="H147" s="514"/>
      <c r="I147" s="514"/>
      <c r="J147" s="514"/>
      <c r="K147" s="514"/>
      <c r="L147" s="514"/>
      <c r="M147" s="514"/>
      <c r="N147" s="515"/>
      <c r="O147" s="306"/>
      <c r="P147" s="306"/>
      <c r="Q147" s="306"/>
      <c r="R147" s="306"/>
    </row>
    <row r="148" spans="1:18" ht="13.5" customHeight="1" thickBot="1">
      <c r="A148" s="503"/>
      <c r="B148" s="503"/>
      <c r="C148" s="503"/>
      <c r="D148" s="503"/>
      <c r="E148" s="503"/>
      <c r="F148" s="503"/>
      <c r="G148" s="503"/>
      <c r="H148" s="503"/>
      <c r="I148" s="503"/>
      <c r="J148" s="503"/>
      <c r="K148" s="503"/>
      <c r="L148" s="503"/>
      <c r="M148" s="503"/>
      <c r="N148" s="503"/>
      <c r="O148" s="306"/>
      <c r="P148" s="306"/>
      <c r="Q148" s="306"/>
      <c r="R148" s="306"/>
    </row>
    <row r="149" spans="1:18" ht="18" customHeight="1" thickBot="1">
      <c r="A149" s="516" t="s">
        <v>6</v>
      </c>
      <c r="B149" s="517" t="s">
        <v>448</v>
      </c>
      <c r="C149" s="517"/>
      <c r="D149" s="517"/>
      <c r="E149" s="517"/>
      <c r="F149" s="518" t="s">
        <v>339</v>
      </c>
      <c r="G149" s="519" t="s">
        <v>343</v>
      </c>
      <c r="H149" s="520"/>
      <c r="I149" s="520"/>
      <c r="J149" s="520"/>
      <c r="K149" s="521" t="s">
        <v>435</v>
      </c>
      <c r="L149" s="517"/>
      <c r="M149" s="517" t="s">
        <v>449</v>
      </c>
      <c r="N149" s="522"/>
      <c r="O149" s="306"/>
      <c r="P149" s="306"/>
      <c r="Q149" s="306"/>
      <c r="R149" s="306"/>
    </row>
    <row r="150" spans="1:18" ht="12.75">
      <c r="A150" s="308"/>
      <c r="B150" s="308"/>
      <c r="C150" s="308"/>
      <c r="D150" s="308"/>
      <c r="E150" s="308"/>
      <c r="F150" s="308"/>
      <c r="G150" s="308"/>
      <c r="H150" s="308"/>
      <c r="I150" s="308"/>
      <c r="J150" s="308"/>
      <c r="K150" s="308"/>
      <c r="L150" s="308"/>
      <c r="M150" s="308"/>
      <c r="N150" s="308"/>
      <c r="O150" s="306"/>
      <c r="P150" s="306"/>
      <c r="Q150" s="306"/>
      <c r="R150" s="306"/>
    </row>
    <row r="151" spans="1:18" ht="12.75">
      <c r="A151" s="308"/>
      <c r="B151" s="308"/>
      <c r="C151" s="308"/>
      <c r="D151" s="308"/>
      <c r="E151" s="308"/>
      <c r="F151" s="308"/>
      <c r="G151" s="308"/>
      <c r="H151" s="308"/>
      <c r="I151" s="308"/>
      <c r="J151" s="308"/>
      <c r="K151" s="308"/>
      <c r="L151" s="308"/>
      <c r="M151" s="308"/>
      <c r="N151" s="308"/>
      <c r="O151" s="306"/>
      <c r="P151" s="306"/>
      <c r="Q151" s="306"/>
      <c r="R151" s="306"/>
    </row>
    <row r="152" spans="1:18" ht="12.75">
      <c r="A152" s="308"/>
      <c r="B152" s="308"/>
      <c r="C152" s="308"/>
      <c r="D152" s="308"/>
      <c r="E152" s="308"/>
      <c r="F152" s="308"/>
      <c r="G152" s="308"/>
      <c r="H152" s="308"/>
      <c r="I152" s="308"/>
      <c r="J152" s="308"/>
      <c r="K152" s="308"/>
      <c r="L152" s="308"/>
      <c r="M152" s="308"/>
      <c r="N152" s="308"/>
      <c r="O152" s="306"/>
      <c r="P152" s="306"/>
      <c r="Q152" s="306"/>
      <c r="R152" s="306"/>
    </row>
    <row r="153" spans="1:18" ht="12.75">
      <c r="A153" s="308"/>
      <c r="B153" s="308"/>
      <c r="C153" s="308"/>
      <c r="D153" s="308"/>
      <c r="E153" s="308"/>
      <c r="F153" s="308"/>
      <c r="G153" s="308"/>
      <c r="H153" s="308"/>
      <c r="I153" s="308"/>
      <c r="J153" s="308"/>
      <c r="K153" s="308"/>
      <c r="L153" s="308"/>
      <c r="M153" s="308"/>
      <c r="N153" s="308"/>
      <c r="O153" s="306"/>
      <c r="P153" s="306"/>
      <c r="Q153" s="306"/>
      <c r="R153" s="306"/>
    </row>
    <row r="154" spans="1:18" ht="12.75">
      <c r="A154" s="308"/>
      <c r="B154" s="308"/>
      <c r="C154" s="308"/>
      <c r="D154" s="308"/>
      <c r="E154" s="308"/>
      <c r="F154" s="308"/>
      <c r="G154" s="308"/>
      <c r="H154" s="308"/>
      <c r="I154" s="308"/>
      <c r="J154" s="308"/>
      <c r="K154" s="308"/>
      <c r="L154" s="308"/>
      <c r="M154" s="308"/>
      <c r="N154" s="308"/>
      <c r="O154" s="306"/>
      <c r="P154" s="306"/>
      <c r="Q154" s="306"/>
      <c r="R154" s="306"/>
    </row>
    <row r="155" spans="1:18" ht="12.75">
      <c r="A155" s="308"/>
      <c r="B155" s="308"/>
      <c r="C155" s="308"/>
      <c r="D155" s="308"/>
      <c r="E155" s="308"/>
      <c r="F155" s="308"/>
      <c r="G155" s="308"/>
      <c r="H155" s="308"/>
      <c r="I155" s="308"/>
      <c r="J155" s="308"/>
      <c r="K155" s="308"/>
      <c r="L155" s="308"/>
      <c r="M155" s="308"/>
      <c r="N155" s="308"/>
      <c r="O155" s="306"/>
      <c r="P155" s="306"/>
      <c r="Q155" s="306"/>
      <c r="R155" s="306"/>
    </row>
    <row r="156" spans="1:18" ht="12.75">
      <c r="A156" s="308"/>
      <c r="B156" s="308"/>
      <c r="C156" s="308"/>
      <c r="D156" s="308"/>
      <c r="E156" s="308"/>
      <c r="F156" s="308"/>
      <c r="G156" s="308"/>
      <c r="H156" s="308"/>
      <c r="I156" s="308"/>
      <c r="J156" s="308"/>
      <c r="K156" s="308"/>
      <c r="L156" s="308"/>
      <c r="M156" s="308"/>
      <c r="N156" s="308"/>
      <c r="O156" s="306"/>
      <c r="P156" s="306"/>
      <c r="Q156" s="306"/>
      <c r="R156" s="306"/>
    </row>
    <row r="157" spans="1:18" ht="12.75">
      <c r="A157" s="308"/>
      <c r="B157" s="308"/>
      <c r="C157" s="308"/>
      <c r="D157" s="308"/>
      <c r="E157" s="308"/>
      <c r="F157" s="308"/>
      <c r="G157" s="308"/>
      <c r="H157" s="308"/>
      <c r="I157" s="308"/>
      <c r="J157" s="308"/>
      <c r="K157" s="308"/>
      <c r="L157" s="308"/>
      <c r="M157" s="308"/>
      <c r="N157" s="308"/>
      <c r="O157" s="306"/>
      <c r="P157" s="306"/>
      <c r="Q157" s="306"/>
      <c r="R157" s="306"/>
    </row>
    <row r="158" spans="1:18" ht="12.75">
      <c r="A158" s="306"/>
      <c r="B158" s="306"/>
      <c r="C158" s="306"/>
      <c r="D158" s="306"/>
      <c r="E158" s="306"/>
      <c r="F158" s="306"/>
      <c r="G158" s="306"/>
      <c r="H158" s="306"/>
      <c r="I158" s="306"/>
      <c r="J158" s="306"/>
      <c r="K158" s="306"/>
      <c r="L158" s="306"/>
      <c r="M158" s="306"/>
      <c r="N158" s="306"/>
      <c r="O158" s="306"/>
      <c r="P158" s="306"/>
      <c r="Q158" s="306"/>
      <c r="R158" s="306"/>
    </row>
  </sheetData>
  <sheetProtection/>
  <mergeCells count="9">
    <mergeCell ref="E114:N130"/>
    <mergeCell ref="E131:N147"/>
    <mergeCell ref="G149:J149"/>
    <mergeCell ref="E32:N34"/>
    <mergeCell ref="E47:N49"/>
    <mergeCell ref="E68:N71"/>
    <mergeCell ref="E82:N84"/>
    <mergeCell ref="E91:N93"/>
    <mergeCell ref="E97:N113"/>
  </mergeCells>
  <printOptions/>
  <pageMargins left="0.3937007874015748" right="0.3937007874015748" top="0.4724409448818898" bottom="0.4724409448818898" header="0" footer="0"/>
  <pageSetup horizontalDpi="300" verticalDpi="300" orientation="portrait" paperSize="9" r:id="rId3"/>
  <drawing r:id="rId2"/>
  <legacyDrawing r:id="rId1"/>
</worksheet>
</file>

<file path=xl/worksheets/sheet2.xml><?xml version="1.0" encoding="utf-8"?>
<worksheet xmlns="http://schemas.openxmlformats.org/spreadsheetml/2006/main" xmlns:r="http://schemas.openxmlformats.org/officeDocument/2006/relationships">
  <dimension ref="A1:M24"/>
  <sheetViews>
    <sheetView workbookViewId="0" topLeftCell="A1">
      <selection activeCell="K12" sqref="K12"/>
    </sheetView>
  </sheetViews>
  <sheetFormatPr defaultColWidth="9.140625" defaultRowHeight="12.75"/>
  <sheetData>
    <row r="1" spans="1:12" ht="12.75">
      <c r="A1" s="4"/>
      <c r="B1" s="4"/>
      <c r="C1" s="4"/>
      <c r="D1" s="4"/>
      <c r="E1" s="4"/>
      <c r="F1" s="4"/>
      <c r="G1" s="4"/>
      <c r="H1" s="4"/>
      <c r="I1" s="4"/>
      <c r="J1" s="4"/>
      <c r="K1" s="4"/>
      <c r="L1" s="4"/>
    </row>
    <row r="2" spans="1:13" ht="18">
      <c r="A2" s="2" t="s">
        <v>68</v>
      </c>
      <c r="B2" s="3"/>
      <c r="C2" s="3"/>
      <c r="D2" s="3"/>
      <c r="E2" s="3"/>
      <c r="F2" s="3"/>
      <c r="G2" s="3"/>
      <c r="H2" s="3"/>
      <c r="I2" s="3"/>
      <c r="J2" s="4"/>
      <c r="K2" s="4"/>
      <c r="L2" s="4"/>
      <c r="M2" s="4"/>
    </row>
    <row r="3" spans="1:13" ht="12.75">
      <c r="A3" s="4"/>
      <c r="B3" s="4"/>
      <c r="C3" s="4"/>
      <c r="D3" s="4"/>
      <c r="E3" s="4"/>
      <c r="F3" s="4"/>
      <c r="G3" s="4"/>
      <c r="H3" s="4"/>
      <c r="I3" s="4"/>
      <c r="J3" s="4"/>
      <c r="K3" s="4"/>
      <c r="L3" s="4"/>
      <c r="M3" s="4"/>
    </row>
    <row r="4" spans="1:13" ht="12.75">
      <c r="A4" s="6" t="s">
        <v>0</v>
      </c>
      <c r="B4" s="5"/>
      <c r="C4" s="5"/>
      <c r="D4" s="5"/>
      <c r="E4" s="5"/>
      <c r="F4" s="5"/>
      <c r="G4" s="5"/>
      <c r="H4" s="5"/>
      <c r="I4" s="5"/>
      <c r="J4" s="4"/>
      <c r="K4" s="4"/>
      <c r="L4" s="4"/>
      <c r="M4" s="4"/>
    </row>
    <row r="5" spans="1:13" ht="12.75">
      <c r="A5" s="4"/>
      <c r="B5" s="4"/>
      <c r="C5" s="4"/>
      <c r="D5" s="4"/>
      <c r="E5" s="4"/>
      <c r="F5" s="4"/>
      <c r="G5" s="4"/>
      <c r="H5" s="4"/>
      <c r="I5" s="4"/>
      <c r="J5" s="4"/>
      <c r="K5" s="4"/>
      <c r="L5" s="4"/>
      <c r="M5" s="4"/>
    </row>
    <row r="6" spans="1:13" ht="12.75">
      <c r="A6" s="4"/>
      <c r="B6" s="4"/>
      <c r="C6" s="4"/>
      <c r="D6" s="4"/>
      <c r="E6" s="4"/>
      <c r="F6" s="4"/>
      <c r="G6" s="4"/>
      <c r="H6" s="4"/>
      <c r="I6" s="4"/>
      <c r="J6" s="4"/>
      <c r="K6" s="4"/>
      <c r="L6" s="4"/>
      <c r="M6" s="4"/>
    </row>
    <row r="7" spans="1:13" ht="12.75">
      <c r="A7" s="4"/>
      <c r="B7" s="11" t="s">
        <v>1</v>
      </c>
      <c r="C7" s="12"/>
      <c r="D7" s="12"/>
      <c r="E7" s="12"/>
      <c r="F7" s="12"/>
      <c r="G7" s="4"/>
      <c r="H7" s="4"/>
      <c r="I7" s="4"/>
      <c r="J7" s="4"/>
      <c r="K7" s="4"/>
      <c r="L7" s="4"/>
      <c r="M7" s="4"/>
    </row>
    <row r="8" spans="1:13" ht="6" customHeight="1">
      <c r="A8" s="4"/>
      <c r="B8" s="4"/>
      <c r="C8" s="4"/>
      <c r="D8" s="4"/>
      <c r="E8" s="4"/>
      <c r="F8" s="4"/>
      <c r="G8" s="4"/>
      <c r="H8" s="4"/>
      <c r="I8" s="4"/>
      <c r="J8" s="4"/>
      <c r="K8" s="4"/>
      <c r="L8" s="4"/>
      <c r="M8" s="4"/>
    </row>
    <row r="9" spans="1:13" ht="12.75">
      <c r="A9" s="4"/>
      <c r="B9" s="4"/>
      <c r="C9" s="4"/>
      <c r="D9" s="4"/>
      <c r="E9" s="4"/>
      <c r="F9" s="4"/>
      <c r="G9" s="4"/>
      <c r="H9" s="4"/>
      <c r="I9" s="4"/>
      <c r="J9" s="4"/>
      <c r="K9" s="4"/>
      <c r="L9" s="4"/>
      <c r="M9" s="4"/>
    </row>
    <row r="10" spans="1:13" ht="14.25">
      <c r="A10" s="14"/>
      <c r="B10" s="16" t="s">
        <v>2</v>
      </c>
      <c r="C10" s="18" t="s">
        <v>300</v>
      </c>
      <c r="D10" s="17"/>
      <c r="E10" s="4"/>
      <c r="F10" s="15" t="s">
        <v>4</v>
      </c>
      <c r="G10" s="18" t="s">
        <v>77</v>
      </c>
      <c r="H10" s="17"/>
      <c r="I10" s="4"/>
      <c r="J10" s="4"/>
      <c r="K10" s="4"/>
      <c r="L10" s="4"/>
      <c r="M10" s="4"/>
    </row>
    <row r="11" spans="1:13" ht="9.75" customHeight="1">
      <c r="A11" s="4"/>
      <c r="B11" s="4"/>
      <c r="C11" s="4"/>
      <c r="D11" s="4"/>
      <c r="E11" s="4"/>
      <c r="F11" s="4"/>
      <c r="G11" s="4"/>
      <c r="H11" s="4"/>
      <c r="I11" s="4"/>
      <c r="J11" s="4"/>
      <c r="K11" s="4"/>
      <c r="L11" s="4"/>
      <c r="M11" s="4"/>
    </row>
    <row r="12" spans="1:13" ht="14.25" customHeight="1">
      <c r="A12" s="14"/>
      <c r="B12" s="15" t="s">
        <v>7</v>
      </c>
      <c r="C12" s="18" t="s">
        <v>79</v>
      </c>
      <c r="D12" s="17"/>
      <c r="E12" s="4"/>
      <c r="F12" s="15" t="s">
        <v>5</v>
      </c>
      <c r="G12" s="18" t="s">
        <v>75</v>
      </c>
      <c r="H12" s="17"/>
      <c r="I12" s="4"/>
      <c r="J12" s="4"/>
      <c r="K12" s="4"/>
      <c r="L12" s="4"/>
      <c r="M12" s="4"/>
    </row>
    <row r="13" spans="1:13" ht="9.75" customHeight="1">
      <c r="A13" s="4"/>
      <c r="B13" s="4"/>
      <c r="C13" s="4"/>
      <c r="D13" s="4"/>
      <c r="E13" s="4"/>
      <c r="F13" s="4"/>
      <c r="G13" s="4"/>
      <c r="H13" s="4"/>
      <c r="I13" s="4"/>
      <c r="J13" s="4"/>
      <c r="K13" s="4"/>
      <c r="L13" s="4"/>
      <c r="M13" s="4"/>
    </row>
    <row r="14" spans="1:13" ht="14.25" customHeight="1">
      <c r="A14" s="14"/>
      <c r="B14" s="15" t="s">
        <v>3</v>
      </c>
      <c r="C14" s="18" t="s">
        <v>78</v>
      </c>
      <c r="D14" s="17"/>
      <c r="E14" s="4"/>
      <c r="F14" s="15" t="s">
        <v>6</v>
      </c>
      <c r="G14" s="18" t="s">
        <v>76</v>
      </c>
      <c r="H14" s="17"/>
      <c r="I14" s="4"/>
      <c r="J14" s="4"/>
      <c r="K14" s="4"/>
      <c r="L14" s="4"/>
      <c r="M14" s="4"/>
    </row>
    <row r="15" spans="1:13" ht="12.75">
      <c r="A15" s="4"/>
      <c r="B15" s="4"/>
      <c r="C15" s="4"/>
      <c r="D15" s="4"/>
      <c r="E15" s="4"/>
      <c r="F15" s="4"/>
      <c r="G15" s="4"/>
      <c r="H15" s="4"/>
      <c r="I15" s="4"/>
      <c r="J15" s="4"/>
      <c r="K15" s="4"/>
      <c r="L15" s="4"/>
      <c r="M15" s="4"/>
    </row>
    <row r="16" spans="1:13" ht="12.75">
      <c r="A16" s="14"/>
      <c r="B16" s="15"/>
      <c r="C16" s="7"/>
      <c r="D16" s="7"/>
      <c r="E16" s="4"/>
      <c r="F16" s="4"/>
      <c r="G16" s="4"/>
      <c r="H16" s="4"/>
      <c r="I16" s="4"/>
      <c r="J16" s="4"/>
      <c r="K16" s="4"/>
      <c r="L16" s="4"/>
      <c r="M16" s="4"/>
    </row>
    <row r="17" spans="1:13" ht="12.75">
      <c r="A17" s="4"/>
      <c r="B17" s="4"/>
      <c r="C17" s="4"/>
      <c r="D17" s="4"/>
      <c r="E17" s="4"/>
      <c r="F17" s="4"/>
      <c r="G17" s="4"/>
      <c r="H17" s="4"/>
      <c r="I17" s="4"/>
      <c r="J17" s="4"/>
      <c r="K17" s="4"/>
      <c r="L17" s="4"/>
      <c r="M17" s="4"/>
    </row>
    <row r="18" spans="1:13" ht="12.75">
      <c r="A18" s="4"/>
      <c r="B18" s="4"/>
      <c r="C18" s="4"/>
      <c r="D18" s="4"/>
      <c r="E18" s="4"/>
      <c r="F18" s="4"/>
      <c r="G18" s="4"/>
      <c r="H18" s="4"/>
      <c r="I18" s="4"/>
      <c r="J18" s="4"/>
      <c r="K18" s="4"/>
      <c r="L18" s="4"/>
      <c r="M18" s="4"/>
    </row>
    <row r="19" spans="1:13" ht="12.75">
      <c r="A19" s="4"/>
      <c r="B19" s="4"/>
      <c r="C19" s="4"/>
      <c r="D19" s="4"/>
      <c r="E19" s="4"/>
      <c r="F19" s="4"/>
      <c r="G19" s="4"/>
      <c r="H19" s="4"/>
      <c r="I19" s="4"/>
      <c r="J19" s="4"/>
      <c r="K19" s="4"/>
      <c r="L19" s="4"/>
      <c r="M19" s="4"/>
    </row>
    <row r="20" spans="1:13" ht="12.75">
      <c r="A20" s="4"/>
      <c r="B20" s="4"/>
      <c r="C20" s="4"/>
      <c r="D20" s="4"/>
      <c r="E20" s="4"/>
      <c r="F20" s="4"/>
      <c r="G20" s="4"/>
      <c r="H20" s="4"/>
      <c r="I20" s="4"/>
      <c r="J20" s="4"/>
      <c r="K20" s="4"/>
      <c r="L20" s="4"/>
      <c r="M20" s="4"/>
    </row>
    <row r="21" spans="1:13" ht="12.75">
      <c r="A21" s="4"/>
      <c r="B21" s="4"/>
      <c r="C21" s="4"/>
      <c r="D21" s="4"/>
      <c r="E21" s="4"/>
      <c r="F21" s="4"/>
      <c r="G21" s="4"/>
      <c r="H21" s="4"/>
      <c r="I21" s="4"/>
      <c r="J21" s="4"/>
      <c r="K21" s="4"/>
      <c r="L21" s="4"/>
      <c r="M21" s="4"/>
    </row>
    <row r="22" spans="1:13" ht="12.75">
      <c r="A22" s="4"/>
      <c r="B22" s="4"/>
      <c r="C22" s="4"/>
      <c r="D22" s="4"/>
      <c r="E22" s="4"/>
      <c r="F22" s="4"/>
      <c r="G22" s="4"/>
      <c r="H22" s="4"/>
      <c r="I22" s="4"/>
      <c r="J22" s="4"/>
      <c r="K22" s="4"/>
      <c r="L22" s="4"/>
      <c r="M22" s="4"/>
    </row>
    <row r="23" spans="1:13" ht="12.75">
      <c r="A23" s="4"/>
      <c r="B23" s="4"/>
      <c r="C23" s="4"/>
      <c r="D23" s="4"/>
      <c r="E23" s="4"/>
      <c r="F23" s="4"/>
      <c r="G23" s="4"/>
      <c r="H23" s="4"/>
      <c r="I23" s="4"/>
      <c r="J23" s="4"/>
      <c r="K23" s="4"/>
      <c r="L23" s="4"/>
      <c r="M23" s="4"/>
    </row>
    <row r="24" spans="1:13" ht="12.75">
      <c r="A24" s="4"/>
      <c r="B24" s="4"/>
      <c r="C24" s="4"/>
      <c r="D24" s="4"/>
      <c r="E24" s="4"/>
      <c r="F24" s="4"/>
      <c r="G24" s="4"/>
      <c r="H24" s="4"/>
      <c r="I24" s="4"/>
      <c r="J24" s="4"/>
      <c r="K24" s="4"/>
      <c r="L24" s="4"/>
      <c r="M24" s="4"/>
    </row>
  </sheetData>
  <sheetProtection/>
  <printOptions/>
  <pageMargins left="0.75" right="0.75" top="1" bottom="1" header="0.5" footer="0.5"/>
  <pageSetup horizontalDpi="300" verticalDpi="300" orientation="portrait" paperSize="9" r:id="rId2"/>
  <drawing r:id="rId1"/>
</worksheet>
</file>

<file path=xl/worksheets/sheet3.xml><?xml version="1.0" encoding="utf-8"?>
<worksheet xmlns="http://schemas.openxmlformats.org/spreadsheetml/2006/main" xmlns:r="http://schemas.openxmlformats.org/officeDocument/2006/relationships">
  <dimension ref="A1:M336"/>
  <sheetViews>
    <sheetView showZeros="0" zoomScale="90" zoomScaleNormal="90" zoomScalePageLayoutView="0" workbookViewId="0" topLeftCell="A1">
      <selection activeCell="K7" sqref="K7"/>
    </sheetView>
  </sheetViews>
  <sheetFormatPr defaultColWidth="9.140625" defaultRowHeight="12.75"/>
  <cols>
    <col min="1" max="1" width="3.7109375" style="0" customWidth="1"/>
    <col min="2" max="2" width="20.7109375" style="0" customWidth="1"/>
    <col min="3" max="3" width="18.7109375" style="0" customWidth="1"/>
    <col min="4" max="4" width="20.7109375" style="0" customWidth="1"/>
    <col min="5" max="6" width="10.7109375" style="0" customWidth="1"/>
    <col min="7" max="8" width="5.7109375" style="0" customWidth="1"/>
    <col min="10" max="10" width="19.140625" style="0" hidden="1" customWidth="1"/>
    <col min="12" max="12" width="8.00390625" style="0" customWidth="1"/>
    <col min="13" max="13" width="11.7109375" style="0" hidden="1" customWidth="1"/>
  </cols>
  <sheetData>
    <row r="1" spans="1:12" ht="19.5" customHeight="1">
      <c r="A1" s="19" t="str">
        <f>Tytuł!C10</f>
        <v>Mistrzostwa Województwa</v>
      </c>
      <c r="B1" s="4"/>
      <c r="C1" s="20" t="s">
        <v>17</v>
      </c>
      <c r="D1" s="13" t="str">
        <f>Tytuł!$C$14</f>
        <v>Paweł Marciszewski</v>
      </c>
      <c r="E1" s="13"/>
      <c r="F1" s="4"/>
      <c r="G1" s="21"/>
      <c r="H1" s="4"/>
      <c r="I1" s="4"/>
      <c r="J1" s="4"/>
      <c r="K1" s="4"/>
      <c r="L1" s="4"/>
    </row>
    <row r="2" spans="1:12" ht="12.75">
      <c r="A2" s="4"/>
      <c r="B2" s="4"/>
      <c r="C2" s="20" t="s">
        <v>4</v>
      </c>
      <c r="D2" s="13" t="str">
        <f>Tytuł!$G$10</f>
        <v>Skrzaty</v>
      </c>
      <c r="E2" s="13"/>
      <c r="F2" s="4"/>
      <c r="G2" s="21"/>
      <c r="H2" s="4"/>
      <c r="I2" s="4"/>
      <c r="J2" s="4"/>
      <c r="K2" s="4"/>
      <c r="L2" s="4"/>
    </row>
    <row r="3" spans="1:12" ht="12.75">
      <c r="A3" s="20"/>
      <c r="B3" s="20"/>
      <c r="C3" s="20" t="s">
        <v>5</v>
      </c>
      <c r="D3" s="13" t="str">
        <f>Tytuł!$G$12</f>
        <v>Warszawa</v>
      </c>
      <c r="E3" s="13"/>
      <c r="F3" s="21"/>
      <c r="G3" s="4"/>
      <c r="H3" s="4"/>
      <c r="I3" s="4"/>
      <c r="J3" s="4"/>
      <c r="K3" s="4"/>
      <c r="L3" s="4"/>
    </row>
    <row r="4" spans="1:12" ht="12.75">
      <c r="A4" s="20"/>
      <c r="B4" s="20"/>
      <c r="C4" s="20" t="s">
        <v>6</v>
      </c>
      <c r="D4" s="13" t="str">
        <f>Tytuł!$G$14</f>
        <v>18-20.05.2013</v>
      </c>
      <c r="E4" s="13"/>
      <c r="F4" s="21"/>
      <c r="G4" s="4"/>
      <c r="H4" s="4"/>
      <c r="I4" s="4"/>
      <c r="J4" s="4"/>
      <c r="K4" s="4"/>
      <c r="L4" s="4"/>
    </row>
    <row r="5" spans="1:12" ht="12.75">
      <c r="A5" s="4"/>
      <c r="B5" s="13"/>
      <c r="C5" s="4"/>
      <c r="D5" s="4"/>
      <c r="E5" s="4"/>
      <c r="F5" s="4"/>
      <c r="G5" s="4"/>
      <c r="H5" s="4"/>
      <c r="I5" s="4"/>
      <c r="J5" s="4"/>
      <c r="K5" s="4"/>
      <c r="L5" s="4"/>
    </row>
    <row r="6" spans="1:12" ht="15">
      <c r="A6" s="22" t="s">
        <v>16</v>
      </c>
      <c r="B6" s="3"/>
      <c r="C6" s="60"/>
      <c r="D6" s="3"/>
      <c r="E6" s="3"/>
      <c r="F6" s="3"/>
      <c r="G6" s="3"/>
      <c r="H6" s="3"/>
      <c r="I6" s="4"/>
      <c r="J6" s="4"/>
      <c r="K6" s="4"/>
      <c r="L6" s="4"/>
    </row>
    <row r="7" spans="1:12" ht="13.5" thickBot="1">
      <c r="A7" s="4"/>
      <c r="B7" s="4"/>
      <c r="C7" s="4"/>
      <c r="D7" s="4"/>
      <c r="E7" s="4"/>
      <c r="F7" s="4"/>
      <c r="G7" s="4"/>
      <c r="H7" s="4"/>
      <c r="I7" s="4"/>
      <c r="J7" s="4"/>
      <c r="K7" s="4"/>
      <c r="L7" s="4"/>
    </row>
    <row r="8" spans="1:12" ht="19.5" customHeight="1">
      <c r="A8" s="24" t="s">
        <v>8</v>
      </c>
      <c r="B8" s="25" t="s">
        <v>9</v>
      </c>
      <c r="C8" s="25" t="s">
        <v>10</v>
      </c>
      <c r="D8" s="25" t="s">
        <v>11</v>
      </c>
      <c r="E8" s="25" t="s">
        <v>12</v>
      </c>
      <c r="F8" s="25" t="s">
        <v>13</v>
      </c>
      <c r="G8" s="25" t="s">
        <v>15</v>
      </c>
      <c r="H8" s="26" t="s">
        <v>14</v>
      </c>
      <c r="I8" s="4"/>
      <c r="J8" s="4"/>
      <c r="K8" s="4"/>
      <c r="L8" s="4"/>
    </row>
    <row r="9" spans="1:13" ht="19.5" customHeight="1">
      <c r="A9" s="56">
        <v>1</v>
      </c>
      <c r="B9" s="30" t="s">
        <v>80</v>
      </c>
      <c r="C9" s="260" t="s">
        <v>81</v>
      </c>
      <c r="D9" s="260" t="s">
        <v>82</v>
      </c>
      <c r="E9" s="32" t="s">
        <v>83</v>
      </c>
      <c r="F9" s="32" t="s">
        <v>84</v>
      </c>
      <c r="G9" s="261"/>
      <c r="H9" s="262">
        <v>18</v>
      </c>
      <c r="I9" s="4"/>
      <c r="J9" s="4" t="str">
        <f>(UPPER(B9)&amp;", "&amp;C9)</f>
        <v>GUZOWSKI, MARCIN</v>
      </c>
      <c r="K9" s="4"/>
      <c r="L9" s="4"/>
      <c r="M9" t="str">
        <f aca="true" t="shared" si="0" ref="M9:M40">(UPPER(B9)&amp;", "&amp;C9)</f>
        <v>GUZOWSKI, MARCIN</v>
      </c>
    </row>
    <row r="10" spans="1:13" ht="19.5" customHeight="1">
      <c r="A10" s="57">
        <v>2</v>
      </c>
      <c r="B10" s="30" t="s">
        <v>85</v>
      </c>
      <c r="C10" s="30" t="s">
        <v>86</v>
      </c>
      <c r="D10" s="263" t="s">
        <v>87</v>
      </c>
      <c r="E10" s="35" t="s">
        <v>88</v>
      </c>
      <c r="F10" s="34" t="s">
        <v>89</v>
      </c>
      <c r="G10" s="261"/>
      <c r="H10" s="262">
        <v>19</v>
      </c>
      <c r="I10" s="4"/>
      <c r="J10" s="4" t="str">
        <f aca="true" t="shared" si="1" ref="J10:J40">(UPPER(B10)&amp;", "&amp;C10)</f>
        <v>RZĄDKOWSKI, KAMIL</v>
      </c>
      <c r="K10" s="4"/>
      <c r="L10" s="4"/>
      <c r="M10" t="str">
        <f t="shared" si="0"/>
        <v>RZĄDKOWSKI, KAMIL</v>
      </c>
    </row>
    <row r="11" spans="1:13" ht="19.5" customHeight="1">
      <c r="A11" s="57">
        <v>3</v>
      </c>
      <c r="B11" s="41" t="s">
        <v>90</v>
      </c>
      <c r="C11" s="41" t="s">
        <v>91</v>
      </c>
      <c r="D11" s="264" t="s">
        <v>92</v>
      </c>
      <c r="E11" s="35" t="s">
        <v>93</v>
      </c>
      <c r="F11" s="34" t="s">
        <v>94</v>
      </c>
      <c r="G11" s="261"/>
      <c r="H11" s="262">
        <v>20</v>
      </c>
      <c r="I11" s="4"/>
      <c r="J11" s="4" t="str">
        <f t="shared" si="1"/>
        <v>PAWLAK, PIOTR</v>
      </c>
      <c r="K11" s="4"/>
      <c r="L11" s="4"/>
      <c r="M11" t="str">
        <f t="shared" si="0"/>
        <v>PAWLAK, PIOTR</v>
      </c>
    </row>
    <row r="12" spans="1:13" ht="19.5" customHeight="1">
      <c r="A12" s="57">
        <v>4</v>
      </c>
      <c r="B12" s="30" t="s">
        <v>95</v>
      </c>
      <c r="C12" s="30" t="s">
        <v>96</v>
      </c>
      <c r="D12" s="265" t="s">
        <v>97</v>
      </c>
      <c r="E12" s="35" t="s">
        <v>98</v>
      </c>
      <c r="F12" s="34" t="s">
        <v>99</v>
      </c>
      <c r="G12" s="261"/>
      <c r="H12" s="262">
        <v>22</v>
      </c>
      <c r="I12" s="4"/>
      <c r="J12" s="4" t="str">
        <f t="shared" si="1"/>
        <v>FRANKOWSKI, TOMASZ</v>
      </c>
      <c r="K12" s="4"/>
      <c r="L12" s="4"/>
      <c r="M12" t="str">
        <f t="shared" si="0"/>
        <v>FRANKOWSKI, TOMASZ</v>
      </c>
    </row>
    <row r="13" spans="1:13" ht="19.5" customHeight="1">
      <c r="A13" s="57">
        <v>5</v>
      </c>
      <c r="B13" s="41" t="s">
        <v>100</v>
      </c>
      <c r="C13" s="41" t="s">
        <v>101</v>
      </c>
      <c r="D13" s="263" t="s">
        <v>87</v>
      </c>
      <c r="E13" s="35" t="s">
        <v>102</v>
      </c>
      <c r="F13" s="34" t="s">
        <v>103</v>
      </c>
      <c r="G13" s="261"/>
      <c r="H13" s="262">
        <v>52</v>
      </c>
      <c r="I13" s="4"/>
      <c r="J13" s="4" t="str">
        <f t="shared" si="1"/>
        <v>FILOCHOWSKI, STANISŁAW</v>
      </c>
      <c r="K13" s="4"/>
      <c r="L13" s="4"/>
      <c r="M13" t="str">
        <f t="shared" si="0"/>
        <v>FILOCHOWSKI, STANISŁAW</v>
      </c>
    </row>
    <row r="14" spans="1:13" ht="19.5" customHeight="1">
      <c r="A14" s="57">
        <v>6</v>
      </c>
      <c r="B14" s="30" t="s">
        <v>104</v>
      </c>
      <c r="C14" s="30" t="s">
        <v>105</v>
      </c>
      <c r="D14" s="266" t="s">
        <v>106</v>
      </c>
      <c r="E14" s="35" t="s">
        <v>107</v>
      </c>
      <c r="F14" s="34" t="s">
        <v>108</v>
      </c>
      <c r="G14" s="261"/>
      <c r="H14" s="262">
        <v>76</v>
      </c>
      <c r="I14" s="4"/>
      <c r="J14" s="4" t="str">
        <f t="shared" si="1"/>
        <v>MAGIELSKI, JAN</v>
      </c>
      <c r="K14" s="4"/>
      <c r="L14" s="4"/>
      <c r="M14" t="str">
        <f t="shared" si="0"/>
        <v>MAGIELSKI, JAN</v>
      </c>
    </row>
    <row r="15" spans="1:13" ht="19.5" customHeight="1">
      <c r="A15" s="57">
        <v>7</v>
      </c>
      <c r="B15" s="30" t="s">
        <v>109</v>
      </c>
      <c r="C15" s="260" t="s">
        <v>110</v>
      </c>
      <c r="D15" s="260" t="s">
        <v>87</v>
      </c>
      <c r="E15" s="32" t="s">
        <v>111</v>
      </c>
      <c r="F15" s="32" t="s">
        <v>112</v>
      </c>
      <c r="G15" s="261"/>
      <c r="H15" s="267">
        <v>77</v>
      </c>
      <c r="I15" s="4"/>
      <c r="J15" s="4" t="str">
        <f t="shared" si="1"/>
        <v>CICHACKI, BARTOSZ</v>
      </c>
      <c r="K15" s="4"/>
      <c r="L15" s="4"/>
      <c r="M15" t="str">
        <f t="shared" si="0"/>
        <v>CICHACKI, BARTOSZ</v>
      </c>
    </row>
    <row r="16" spans="1:13" ht="19.5" customHeight="1">
      <c r="A16" s="57">
        <v>8</v>
      </c>
      <c r="B16" s="30" t="s">
        <v>113</v>
      </c>
      <c r="C16" s="260" t="s">
        <v>114</v>
      </c>
      <c r="D16" s="260" t="s">
        <v>115</v>
      </c>
      <c r="E16" s="32" t="s">
        <v>116</v>
      </c>
      <c r="F16" s="268" t="s">
        <v>117</v>
      </c>
      <c r="G16" s="261"/>
      <c r="H16" s="267">
        <v>78</v>
      </c>
      <c r="I16" s="4"/>
      <c r="J16" s="4" t="str">
        <f t="shared" si="1"/>
        <v>MARCHEWKA, MICHAŁ</v>
      </c>
      <c r="K16" s="4"/>
      <c r="L16" s="4"/>
      <c r="M16" t="str">
        <f t="shared" si="0"/>
        <v>MARCHEWKA, MICHAŁ</v>
      </c>
    </row>
    <row r="17" spans="1:13" ht="19.5" customHeight="1">
      <c r="A17" s="57">
        <v>9</v>
      </c>
      <c r="B17" s="41" t="s">
        <v>118</v>
      </c>
      <c r="C17" s="41" t="s">
        <v>119</v>
      </c>
      <c r="D17" s="265" t="s">
        <v>120</v>
      </c>
      <c r="E17" s="35" t="s">
        <v>121</v>
      </c>
      <c r="F17" s="34" t="s">
        <v>122</v>
      </c>
      <c r="G17" s="261"/>
      <c r="H17" s="262">
        <v>88</v>
      </c>
      <c r="I17" s="4"/>
      <c r="J17" s="4" t="str">
        <f t="shared" si="1"/>
        <v>BĄKOWSKI, JAKUB</v>
      </c>
      <c r="K17" s="4"/>
      <c r="L17" s="4"/>
      <c r="M17" t="str">
        <f t="shared" si="0"/>
        <v>BĄKOWSKI, JAKUB</v>
      </c>
    </row>
    <row r="18" spans="1:13" ht="19.5" customHeight="1">
      <c r="A18" s="57">
        <v>10</v>
      </c>
      <c r="B18" s="30" t="s">
        <v>123</v>
      </c>
      <c r="C18" s="260" t="s">
        <v>81</v>
      </c>
      <c r="D18" s="260" t="s">
        <v>115</v>
      </c>
      <c r="E18" s="32" t="s">
        <v>124</v>
      </c>
      <c r="F18" s="268" t="s">
        <v>125</v>
      </c>
      <c r="G18" s="261"/>
      <c r="H18" s="267">
        <v>92</v>
      </c>
      <c r="I18" s="4"/>
      <c r="J18" s="4" t="str">
        <f t="shared" si="1"/>
        <v>SADOMSKI, MARCIN</v>
      </c>
      <c r="K18" s="4"/>
      <c r="L18" s="4"/>
      <c r="M18" t="str">
        <f t="shared" si="0"/>
        <v>SADOMSKI, MARCIN</v>
      </c>
    </row>
    <row r="19" spans="1:13" ht="19.5" customHeight="1">
      <c r="A19" s="57">
        <v>11</v>
      </c>
      <c r="B19" s="30" t="s">
        <v>126</v>
      </c>
      <c r="C19" s="30" t="s">
        <v>127</v>
      </c>
      <c r="D19" s="263" t="s">
        <v>87</v>
      </c>
      <c r="E19" s="35" t="s">
        <v>128</v>
      </c>
      <c r="F19" s="34" t="s">
        <v>129</v>
      </c>
      <c r="G19" s="261"/>
      <c r="H19" s="262">
        <v>95</v>
      </c>
      <c r="I19" s="4"/>
      <c r="J19" s="4" t="str">
        <f t="shared" si="1"/>
        <v>OKOŃSKI, MAKS</v>
      </c>
      <c r="K19" s="4"/>
      <c r="L19" s="4"/>
      <c r="M19" t="str">
        <f t="shared" si="0"/>
        <v>OKOŃSKI, MAKS</v>
      </c>
    </row>
    <row r="20" spans="1:13" ht="19.5" customHeight="1">
      <c r="A20" s="57">
        <v>12</v>
      </c>
      <c r="B20" s="30" t="s">
        <v>130</v>
      </c>
      <c r="C20" s="260" t="s">
        <v>119</v>
      </c>
      <c r="D20" s="260" t="s">
        <v>115</v>
      </c>
      <c r="E20" s="32" t="s">
        <v>131</v>
      </c>
      <c r="F20" s="268" t="s">
        <v>132</v>
      </c>
      <c r="G20" s="261"/>
      <c r="H20" s="267">
        <v>108</v>
      </c>
      <c r="I20" s="4"/>
      <c r="J20" s="4" t="str">
        <f t="shared" si="1"/>
        <v>PŁUSA, JAKUB</v>
      </c>
      <c r="K20" s="4"/>
      <c r="L20" s="4"/>
      <c r="M20" t="str">
        <f t="shared" si="0"/>
        <v>PŁUSA, JAKUB</v>
      </c>
    </row>
    <row r="21" spans="1:13" ht="19.5" customHeight="1">
      <c r="A21" s="57">
        <v>13</v>
      </c>
      <c r="B21" s="260" t="s">
        <v>133</v>
      </c>
      <c r="C21" s="260" t="s">
        <v>114</v>
      </c>
      <c r="D21" s="260" t="s">
        <v>134</v>
      </c>
      <c r="E21" s="32" t="s">
        <v>135</v>
      </c>
      <c r="F21" s="34" t="s">
        <v>136</v>
      </c>
      <c r="G21" s="261"/>
      <c r="H21" s="262">
        <v>119</v>
      </c>
      <c r="I21" s="4"/>
      <c r="J21" s="4" t="str">
        <f t="shared" si="1"/>
        <v>SEIDEL, MICHAŁ</v>
      </c>
      <c r="K21" s="4"/>
      <c r="L21" s="4"/>
      <c r="M21" t="str">
        <f t="shared" si="0"/>
        <v>SEIDEL, MICHAŁ</v>
      </c>
    </row>
    <row r="22" spans="1:13" ht="19.5" customHeight="1">
      <c r="A22" s="57">
        <v>14</v>
      </c>
      <c r="B22" s="269" t="s">
        <v>137</v>
      </c>
      <c r="C22" s="266" t="s">
        <v>138</v>
      </c>
      <c r="D22" s="263" t="s">
        <v>87</v>
      </c>
      <c r="E22" s="35" t="s">
        <v>139</v>
      </c>
      <c r="F22" s="34" t="s">
        <v>140</v>
      </c>
      <c r="G22" s="261"/>
      <c r="H22" s="270">
        <v>132</v>
      </c>
      <c r="I22" s="4"/>
      <c r="J22" s="4" t="str">
        <f t="shared" si="1"/>
        <v>WOJTYŃSKI, BENJAMIN</v>
      </c>
      <c r="K22" s="4"/>
      <c r="L22" s="4"/>
      <c r="M22" t="str">
        <f t="shared" si="0"/>
        <v>WOJTYŃSKI, BENJAMIN</v>
      </c>
    </row>
    <row r="23" spans="1:13" ht="19.5" customHeight="1">
      <c r="A23" s="57">
        <v>15</v>
      </c>
      <c r="B23" s="41" t="s">
        <v>141</v>
      </c>
      <c r="C23" s="41" t="s">
        <v>142</v>
      </c>
      <c r="D23" s="264" t="s">
        <v>143</v>
      </c>
      <c r="E23" s="35" t="s">
        <v>144</v>
      </c>
      <c r="F23" s="34" t="s">
        <v>145</v>
      </c>
      <c r="G23" s="261"/>
      <c r="H23" s="262">
        <v>137</v>
      </c>
      <c r="I23" s="4"/>
      <c r="J23" s="4" t="str">
        <f t="shared" si="1"/>
        <v>PASTUSZAK, FRANCISZEK</v>
      </c>
      <c r="K23" s="4"/>
      <c r="L23" s="4"/>
      <c r="M23" t="str">
        <f t="shared" si="0"/>
        <v>PASTUSZAK, FRANCISZEK</v>
      </c>
    </row>
    <row r="24" spans="1:13" ht="19.5" customHeight="1">
      <c r="A24" s="57">
        <v>16</v>
      </c>
      <c r="B24" s="266" t="s">
        <v>146</v>
      </c>
      <c r="C24" s="266" t="s">
        <v>147</v>
      </c>
      <c r="D24" s="264" t="s">
        <v>120</v>
      </c>
      <c r="E24" s="35" t="s">
        <v>148</v>
      </c>
      <c r="F24" s="34" t="s">
        <v>149</v>
      </c>
      <c r="G24" s="261"/>
      <c r="H24" s="262">
        <v>139</v>
      </c>
      <c r="I24" s="4"/>
      <c r="J24" s="4" t="str">
        <f t="shared" si="1"/>
        <v>ZYGMUNT, NICHOLAS</v>
      </c>
      <c r="K24" s="4"/>
      <c r="L24" s="4"/>
      <c r="M24" t="str">
        <f t="shared" si="0"/>
        <v>ZYGMUNT, NICHOLAS</v>
      </c>
    </row>
    <row r="25" spans="1:13" ht="19.5" customHeight="1">
      <c r="A25" s="57">
        <v>17</v>
      </c>
      <c r="B25" s="41" t="s">
        <v>150</v>
      </c>
      <c r="C25" s="41" t="s">
        <v>151</v>
      </c>
      <c r="D25" s="271" t="s">
        <v>152</v>
      </c>
      <c r="E25" s="35" t="s">
        <v>153</v>
      </c>
      <c r="F25" s="34" t="s">
        <v>154</v>
      </c>
      <c r="G25" s="272"/>
      <c r="H25" s="273">
        <v>146</v>
      </c>
      <c r="I25" s="4"/>
      <c r="J25" s="4" t="str">
        <f t="shared" si="1"/>
        <v>WOLAK, OLGIERD</v>
      </c>
      <c r="K25" s="4"/>
      <c r="L25" s="4"/>
      <c r="M25" t="str">
        <f t="shared" si="0"/>
        <v>WOLAK, OLGIERD</v>
      </c>
    </row>
    <row r="26" spans="1:13" ht="19.5" customHeight="1">
      <c r="A26" s="57">
        <v>18</v>
      </c>
      <c r="B26" s="30" t="s">
        <v>155</v>
      </c>
      <c r="C26" s="30" t="s">
        <v>105</v>
      </c>
      <c r="D26" s="263" t="s">
        <v>87</v>
      </c>
      <c r="E26" s="35" t="s">
        <v>156</v>
      </c>
      <c r="F26" s="34" t="s">
        <v>157</v>
      </c>
      <c r="G26" s="261"/>
      <c r="H26" s="273">
        <v>152</v>
      </c>
      <c r="I26" s="4"/>
      <c r="J26" s="4" t="str">
        <f t="shared" si="1"/>
        <v>GINAŁ, JAN</v>
      </c>
      <c r="K26" s="4"/>
      <c r="L26" s="4"/>
      <c r="M26" t="str">
        <f t="shared" si="0"/>
        <v>GINAŁ, JAN</v>
      </c>
    </row>
    <row r="27" spans="1:13" ht="19.5" customHeight="1">
      <c r="A27" s="57">
        <v>19</v>
      </c>
      <c r="B27" s="260" t="s">
        <v>158</v>
      </c>
      <c r="C27" s="264" t="s">
        <v>114</v>
      </c>
      <c r="D27" s="263" t="s">
        <v>87</v>
      </c>
      <c r="E27" s="35" t="s">
        <v>159</v>
      </c>
      <c r="F27" s="34" t="s">
        <v>160</v>
      </c>
      <c r="G27" s="261"/>
      <c r="H27" s="273">
        <v>172</v>
      </c>
      <c r="I27" s="4"/>
      <c r="J27" s="4" t="str">
        <f t="shared" si="1"/>
        <v>ZBUCKI, MICHAŁ</v>
      </c>
      <c r="K27" s="4"/>
      <c r="L27" s="4"/>
      <c r="M27" t="str">
        <f t="shared" si="0"/>
        <v>ZBUCKI, MICHAŁ</v>
      </c>
    </row>
    <row r="28" spans="1:13" ht="19.5" customHeight="1">
      <c r="A28" s="57">
        <v>20</v>
      </c>
      <c r="B28" s="274" t="s">
        <v>161</v>
      </c>
      <c r="C28" s="275" t="s">
        <v>162</v>
      </c>
      <c r="D28" s="260" t="s">
        <v>120</v>
      </c>
      <c r="E28" s="32" t="s">
        <v>163</v>
      </c>
      <c r="F28" s="268" t="s">
        <v>164</v>
      </c>
      <c r="G28" s="272"/>
      <c r="H28" s="276">
        <v>178</v>
      </c>
      <c r="I28" s="4"/>
      <c r="J28" s="4" t="str">
        <f t="shared" si="1"/>
        <v>HEROK, JULIUSZ</v>
      </c>
      <c r="K28" s="4"/>
      <c r="L28" s="4"/>
      <c r="M28" t="str">
        <f t="shared" si="0"/>
        <v>HEROK, JULIUSZ</v>
      </c>
    </row>
    <row r="29" spans="1:13" ht="19.5" customHeight="1">
      <c r="A29" s="57">
        <v>21</v>
      </c>
      <c r="B29" s="41" t="s">
        <v>165</v>
      </c>
      <c r="C29" s="41" t="s">
        <v>142</v>
      </c>
      <c r="D29" s="264" t="s">
        <v>166</v>
      </c>
      <c r="E29" s="35" t="s">
        <v>167</v>
      </c>
      <c r="F29" s="34" t="s">
        <v>168</v>
      </c>
      <c r="G29" s="261"/>
      <c r="H29" s="273">
        <v>180</v>
      </c>
      <c r="I29" s="4"/>
      <c r="J29" s="4" t="str">
        <f t="shared" si="1"/>
        <v>GNIAZDOWSKI, FRANCISZEK</v>
      </c>
      <c r="K29" s="4"/>
      <c r="L29" s="4"/>
      <c r="M29" t="str">
        <f t="shared" si="0"/>
        <v>GNIAZDOWSKI, FRANCISZEK</v>
      </c>
    </row>
    <row r="30" spans="1:13" ht="19.5" customHeight="1">
      <c r="A30" s="57">
        <v>22</v>
      </c>
      <c r="B30" s="274" t="s">
        <v>169</v>
      </c>
      <c r="C30" s="277" t="s">
        <v>170</v>
      </c>
      <c r="D30" s="264" t="s">
        <v>171</v>
      </c>
      <c r="E30" s="35" t="s">
        <v>172</v>
      </c>
      <c r="F30" s="34" t="s">
        <v>173</v>
      </c>
      <c r="G30" s="261"/>
      <c r="H30" s="273">
        <v>187</v>
      </c>
      <c r="I30" s="4"/>
      <c r="J30" s="4" t="str">
        <f t="shared" si="1"/>
        <v>ORZOŁEK, WIKTOR</v>
      </c>
      <c r="K30" s="4"/>
      <c r="L30" s="4"/>
      <c r="M30" t="str">
        <f t="shared" si="0"/>
        <v>ORZOŁEK, WIKTOR</v>
      </c>
    </row>
    <row r="31" spans="1:13" ht="19.5" customHeight="1">
      <c r="A31" s="57">
        <v>23</v>
      </c>
      <c r="B31" s="269" t="s">
        <v>174</v>
      </c>
      <c r="C31" s="266" t="s">
        <v>175</v>
      </c>
      <c r="D31" s="266" t="s">
        <v>171</v>
      </c>
      <c r="E31" s="278" t="s">
        <v>176</v>
      </c>
      <c r="F31" s="279" t="s">
        <v>177</v>
      </c>
      <c r="G31" s="261"/>
      <c r="H31" s="280">
        <v>188</v>
      </c>
      <c r="I31" s="4"/>
      <c r="J31" s="4" t="str">
        <f t="shared" si="1"/>
        <v>VU, LONG KACPER</v>
      </c>
      <c r="K31" s="4"/>
      <c r="L31" s="4"/>
      <c r="M31" t="str">
        <f t="shared" si="0"/>
        <v>VU, LONG KACPER</v>
      </c>
    </row>
    <row r="32" spans="1:13" ht="19.5" customHeight="1">
      <c r="A32" s="57">
        <v>24</v>
      </c>
      <c r="B32" s="30" t="s">
        <v>178</v>
      </c>
      <c r="C32" s="260" t="s">
        <v>179</v>
      </c>
      <c r="D32" s="260" t="s">
        <v>180</v>
      </c>
      <c r="E32" s="32" t="s">
        <v>181</v>
      </c>
      <c r="F32" s="32" t="s">
        <v>182</v>
      </c>
      <c r="G32" s="261"/>
      <c r="H32" s="262">
        <v>199</v>
      </c>
      <c r="I32" s="4"/>
      <c r="J32" s="4" t="str">
        <f t="shared" si="1"/>
        <v>MAŃKOWSKI, DANIEL</v>
      </c>
      <c r="K32" s="4"/>
      <c r="L32" s="4"/>
      <c r="M32" t="str">
        <f t="shared" si="0"/>
        <v>MAŃKOWSKI, DANIEL</v>
      </c>
    </row>
    <row r="33" spans="1:13" ht="19.5" customHeight="1">
      <c r="A33" s="57">
        <v>25</v>
      </c>
      <c r="B33" s="30" t="s">
        <v>183</v>
      </c>
      <c r="C33" s="260" t="s">
        <v>184</v>
      </c>
      <c r="D33" s="260" t="s">
        <v>115</v>
      </c>
      <c r="E33" s="32" t="s">
        <v>185</v>
      </c>
      <c r="F33" s="32" t="s">
        <v>177</v>
      </c>
      <c r="G33" s="261"/>
      <c r="H33" s="267">
        <v>203</v>
      </c>
      <c r="I33" s="4"/>
      <c r="J33" s="4" t="str">
        <f t="shared" si="1"/>
        <v>SMOLIŃSKI, MATEUSZ</v>
      </c>
      <c r="K33" s="4"/>
      <c r="L33" s="4"/>
      <c r="M33" t="str">
        <f t="shared" si="0"/>
        <v>SMOLIŃSKI, MATEUSZ</v>
      </c>
    </row>
    <row r="34" spans="1:13" ht="19.5" customHeight="1">
      <c r="A34" s="57">
        <v>26</v>
      </c>
      <c r="B34" s="41" t="s">
        <v>186</v>
      </c>
      <c r="C34" s="41" t="s">
        <v>170</v>
      </c>
      <c r="D34" s="264" t="s">
        <v>171</v>
      </c>
      <c r="E34" s="35" t="s">
        <v>187</v>
      </c>
      <c r="F34" s="34" t="s">
        <v>188</v>
      </c>
      <c r="G34" s="261"/>
      <c r="H34" s="262">
        <v>209</v>
      </c>
      <c r="I34" s="4"/>
      <c r="J34" s="4" t="str">
        <f t="shared" si="1"/>
        <v>SZYMULA-ZAWADZKI, WIKTOR</v>
      </c>
      <c r="K34" s="4"/>
      <c r="L34" s="4"/>
      <c r="M34" t="str">
        <f t="shared" si="0"/>
        <v>SZYMULA-ZAWADZKI, WIKTOR</v>
      </c>
    </row>
    <row r="35" spans="1:13" ht="19.5" customHeight="1">
      <c r="A35" s="57">
        <v>27</v>
      </c>
      <c r="B35" s="30" t="s">
        <v>189</v>
      </c>
      <c r="C35" s="30" t="s">
        <v>190</v>
      </c>
      <c r="D35" s="263" t="s">
        <v>191</v>
      </c>
      <c r="E35" s="35" t="s">
        <v>192</v>
      </c>
      <c r="F35" s="34" t="s">
        <v>193</v>
      </c>
      <c r="G35" s="261"/>
      <c r="H35" s="262">
        <v>215</v>
      </c>
      <c r="I35" s="4"/>
      <c r="J35" s="4" t="str">
        <f t="shared" si="1"/>
        <v>STOKOWSKI, PATRYK</v>
      </c>
      <c r="K35" s="4"/>
      <c r="L35" s="4"/>
      <c r="M35" t="str">
        <f t="shared" si="0"/>
        <v>STOKOWSKI, PATRYK</v>
      </c>
    </row>
    <row r="36" spans="1:13" ht="19.5" customHeight="1">
      <c r="A36" s="57">
        <v>28</v>
      </c>
      <c r="B36" s="30" t="s">
        <v>194</v>
      </c>
      <c r="C36" s="30" t="s">
        <v>195</v>
      </c>
      <c r="D36" s="264" t="s">
        <v>196</v>
      </c>
      <c r="E36" s="35" t="s">
        <v>197</v>
      </c>
      <c r="F36" s="34" t="s">
        <v>198</v>
      </c>
      <c r="G36" s="261"/>
      <c r="H36" s="262">
        <v>219</v>
      </c>
      <c r="I36" s="4"/>
      <c r="J36" s="4" t="str">
        <f t="shared" si="1"/>
        <v>WACHOWSKI, KRZYSZTOF</v>
      </c>
      <c r="K36" s="4"/>
      <c r="L36" s="4"/>
      <c r="M36" t="str">
        <f t="shared" si="0"/>
        <v>WACHOWSKI, KRZYSZTOF</v>
      </c>
    </row>
    <row r="37" spans="1:13" ht="19.5" customHeight="1">
      <c r="A37" s="57">
        <v>29</v>
      </c>
      <c r="B37" s="41" t="s">
        <v>199</v>
      </c>
      <c r="C37" s="41" t="s">
        <v>119</v>
      </c>
      <c r="D37" s="264" t="s">
        <v>200</v>
      </c>
      <c r="E37" s="35" t="s">
        <v>201</v>
      </c>
      <c r="F37" s="34" t="s">
        <v>202</v>
      </c>
      <c r="G37" s="261"/>
      <c r="H37" s="262">
        <v>231</v>
      </c>
      <c r="I37" s="4"/>
      <c r="J37" s="4" t="str">
        <f t="shared" si="1"/>
        <v>BORKOWSKI, JAKUB</v>
      </c>
      <c r="K37" s="4"/>
      <c r="L37" s="4"/>
      <c r="M37" t="str">
        <f t="shared" si="0"/>
        <v>BORKOWSKI, JAKUB</v>
      </c>
    </row>
    <row r="38" spans="1:13" ht="19.5" customHeight="1">
      <c r="A38" s="57">
        <v>30</v>
      </c>
      <c r="B38" s="269" t="s">
        <v>203</v>
      </c>
      <c r="C38" s="266" t="s">
        <v>204</v>
      </c>
      <c r="D38" s="266" t="s">
        <v>171</v>
      </c>
      <c r="E38" s="278" t="s">
        <v>205</v>
      </c>
      <c r="F38" s="278" t="s">
        <v>206</v>
      </c>
      <c r="G38" s="261"/>
      <c r="H38" s="281">
        <v>256</v>
      </c>
      <c r="I38" s="4"/>
      <c r="J38" s="4" t="str">
        <f t="shared" si="1"/>
        <v>BŁOCKI, BARTŁOMIEJ</v>
      </c>
      <c r="K38" s="4"/>
      <c r="L38" s="4"/>
      <c r="M38" t="str">
        <f t="shared" si="0"/>
        <v>BŁOCKI, BARTŁOMIEJ</v>
      </c>
    </row>
    <row r="39" spans="1:13" ht="19.5" customHeight="1">
      <c r="A39" s="57">
        <v>31</v>
      </c>
      <c r="B39" s="30" t="s">
        <v>207</v>
      </c>
      <c r="C39" s="30" t="s">
        <v>208</v>
      </c>
      <c r="D39" s="264" t="s">
        <v>120</v>
      </c>
      <c r="E39" s="35" t="s">
        <v>209</v>
      </c>
      <c r="F39" s="34" t="s">
        <v>210</v>
      </c>
      <c r="G39" s="261"/>
      <c r="H39" s="262">
        <v>273</v>
      </c>
      <c r="I39" s="4"/>
      <c r="J39" s="4" t="str">
        <f t="shared" si="1"/>
        <v>BEDNARSKI, ANTEK</v>
      </c>
      <c r="K39" s="4"/>
      <c r="L39" s="4"/>
      <c r="M39" t="str">
        <f t="shared" si="0"/>
        <v>BEDNARSKI, ANTEK</v>
      </c>
    </row>
    <row r="40" spans="1:13" ht="19.5" customHeight="1">
      <c r="A40" s="57">
        <v>32</v>
      </c>
      <c r="B40" s="30" t="s">
        <v>211</v>
      </c>
      <c r="C40" s="260" t="s">
        <v>212</v>
      </c>
      <c r="D40" s="260" t="s">
        <v>213</v>
      </c>
      <c r="E40" s="32" t="s">
        <v>214</v>
      </c>
      <c r="F40" s="32" t="s">
        <v>215</v>
      </c>
      <c r="G40" s="261"/>
      <c r="H40" s="267">
        <v>277</v>
      </c>
      <c r="I40" s="4"/>
      <c r="J40" s="4" t="str">
        <f t="shared" si="1"/>
        <v>NICZEWSKI, FILIP</v>
      </c>
      <c r="K40" s="4"/>
      <c r="L40" s="4"/>
      <c r="M40" t="str">
        <f t="shared" si="0"/>
        <v>NICZEWSKI, FILIP</v>
      </c>
    </row>
    <row r="41" spans="1:13" ht="19.5" customHeight="1">
      <c r="A41" s="57">
        <v>33</v>
      </c>
      <c r="B41" s="41" t="s">
        <v>216</v>
      </c>
      <c r="C41" s="41" t="s">
        <v>184</v>
      </c>
      <c r="D41" s="265" t="s">
        <v>200</v>
      </c>
      <c r="E41" s="35" t="s">
        <v>217</v>
      </c>
      <c r="F41" s="34" t="s">
        <v>218</v>
      </c>
      <c r="G41" s="261"/>
      <c r="H41" s="262" t="s">
        <v>219</v>
      </c>
      <c r="I41" s="4"/>
      <c r="J41" s="4" t="str">
        <f aca="true" t="shared" si="2" ref="J41:J72">(UPPER(B41)&amp;", "&amp;C41)</f>
        <v>KACPERSKI, MATEUSZ</v>
      </c>
      <c r="K41" s="4"/>
      <c r="L41" s="4"/>
      <c r="M41" t="str">
        <f aca="true" t="shared" si="3" ref="M41:M72">(UPPER(B41)&amp;", "&amp;C41)</f>
        <v>KACPERSKI, MATEUSZ</v>
      </c>
    </row>
    <row r="42" spans="1:13" ht="19.5" customHeight="1">
      <c r="A42" s="57">
        <v>34</v>
      </c>
      <c r="B42" s="41" t="s">
        <v>220</v>
      </c>
      <c r="C42" s="41" t="s">
        <v>105</v>
      </c>
      <c r="D42" s="264" t="s">
        <v>120</v>
      </c>
      <c r="E42" s="35" t="s">
        <v>221</v>
      </c>
      <c r="F42" s="34" t="s">
        <v>222</v>
      </c>
      <c r="G42" s="261"/>
      <c r="H42" s="262" t="s">
        <v>219</v>
      </c>
      <c r="I42" s="4"/>
      <c r="J42" s="4" t="str">
        <f t="shared" si="2"/>
        <v>WAJDEMAJER, JAN</v>
      </c>
      <c r="K42" s="4"/>
      <c r="L42" s="4"/>
      <c r="M42" t="str">
        <f t="shared" si="3"/>
        <v>WAJDEMAJER, JAN</v>
      </c>
    </row>
    <row r="43" spans="1:13" ht="19.5" customHeight="1">
      <c r="A43" s="57">
        <v>35</v>
      </c>
      <c r="B43" s="30" t="s">
        <v>223</v>
      </c>
      <c r="C43" s="30" t="s">
        <v>224</v>
      </c>
      <c r="D43" s="41" t="s">
        <v>97</v>
      </c>
      <c r="E43" s="38" t="s">
        <v>225</v>
      </c>
      <c r="F43" s="39" t="s">
        <v>226</v>
      </c>
      <c r="G43" s="45"/>
      <c r="H43" s="46">
        <v>183</v>
      </c>
      <c r="I43" s="4"/>
      <c r="J43" s="4" t="str">
        <f t="shared" si="2"/>
        <v>MICHAŁOWSKI, ANTONI</v>
      </c>
      <c r="K43" s="4"/>
      <c r="L43" s="4"/>
      <c r="M43" t="str">
        <f t="shared" si="3"/>
        <v>MICHAŁOWSKI, ANTONI</v>
      </c>
    </row>
    <row r="44" spans="1:13" ht="19.5" customHeight="1">
      <c r="A44" s="57">
        <v>36</v>
      </c>
      <c r="B44" s="30" t="s">
        <v>227</v>
      </c>
      <c r="C44" s="30"/>
      <c r="D44" s="41"/>
      <c r="E44" s="32"/>
      <c r="F44" s="33"/>
      <c r="G44" s="45"/>
      <c r="H44" s="46"/>
      <c r="I44" s="4"/>
      <c r="J44" s="4" t="str">
        <f t="shared" si="2"/>
        <v>BYE, </v>
      </c>
      <c r="K44" s="4"/>
      <c r="L44" s="4">
        <f>64-35</f>
        <v>29</v>
      </c>
      <c r="M44" t="str">
        <f t="shared" si="3"/>
        <v>BYE, </v>
      </c>
    </row>
    <row r="45" spans="1:13" ht="19.5" customHeight="1">
      <c r="A45" s="57">
        <v>37</v>
      </c>
      <c r="B45" s="40"/>
      <c r="C45" s="40"/>
      <c r="D45" s="44"/>
      <c r="E45" s="32"/>
      <c r="F45" s="33"/>
      <c r="G45" s="45"/>
      <c r="H45" s="46"/>
      <c r="I45" s="4"/>
      <c r="J45" s="4" t="str">
        <f t="shared" si="2"/>
        <v>, </v>
      </c>
      <c r="K45" s="4"/>
      <c r="L45" s="4"/>
      <c r="M45" t="str">
        <f t="shared" si="3"/>
        <v>, </v>
      </c>
    </row>
    <row r="46" spans="1:13" ht="19.5" customHeight="1">
      <c r="A46" s="57">
        <v>38</v>
      </c>
      <c r="B46" s="30"/>
      <c r="C46" s="30"/>
      <c r="D46" s="31"/>
      <c r="E46" s="38"/>
      <c r="F46" s="39"/>
      <c r="G46" s="45"/>
      <c r="H46" s="46"/>
      <c r="I46" s="4"/>
      <c r="J46" s="4" t="str">
        <f t="shared" si="2"/>
        <v>, </v>
      </c>
      <c r="K46" s="4"/>
      <c r="L46" s="4"/>
      <c r="M46" t="str">
        <f t="shared" si="3"/>
        <v>, </v>
      </c>
    </row>
    <row r="47" spans="1:13" ht="19.5" customHeight="1">
      <c r="A47" s="57">
        <v>39</v>
      </c>
      <c r="B47" s="30"/>
      <c r="C47" s="30"/>
      <c r="D47" s="31"/>
      <c r="E47" s="38"/>
      <c r="F47" s="39"/>
      <c r="G47" s="45"/>
      <c r="H47" s="46"/>
      <c r="I47" s="4"/>
      <c r="J47" s="4" t="str">
        <f t="shared" si="2"/>
        <v>, </v>
      </c>
      <c r="K47" s="4"/>
      <c r="L47" s="4"/>
      <c r="M47" t="str">
        <f t="shared" si="3"/>
        <v>, </v>
      </c>
    </row>
    <row r="48" spans="1:13" ht="19.5" customHeight="1">
      <c r="A48" s="57">
        <v>40</v>
      </c>
      <c r="B48" s="30"/>
      <c r="C48" s="30"/>
      <c r="D48" s="31"/>
      <c r="E48" s="38"/>
      <c r="F48" s="39"/>
      <c r="G48" s="45"/>
      <c r="H48" s="46"/>
      <c r="I48" s="4"/>
      <c r="J48" s="4" t="str">
        <f t="shared" si="2"/>
        <v>, </v>
      </c>
      <c r="K48" s="4"/>
      <c r="L48" s="4"/>
      <c r="M48" t="str">
        <f t="shared" si="3"/>
        <v>, </v>
      </c>
    </row>
    <row r="49" spans="1:13" ht="19.5" customHeight="1">
      <c r="A49" s="57">
        <v>41</v>
      </c>
      <c r="B49" s="30"/>
      <c r="C49" s="30"/>
      <c r="D49" s="31"/>
      <c r="E49" s="32"/>
      <c r="F49" s="33"/>
      <c r="G49" s="45"/>
      <c r="H49" s="46"/>
      <c r="I49" s="4"/>
      <c r="J49" s="4" t="str">
        <f t="shared" si="2"/>
        <v>, </v>
      </c>
      <c r="K49" s="4"/>
      <c r="L49" s="4"/>
      <c r="M49" t="str">
        <f t="shared" si="3"/>
        <v>, </v>
      </c>
    </row>
    <row r="50" spans="1:13" ht="19.5" customHeight="1">
      <c r="A50" s="57">
        <v>42</v>
      </c>
      <c r="B50" s="30"/>
      <c r="C50" s="30"/>
      <c r="D50" s="31"/>
      <c r="E50" s="32"/>
      <c r="F50" s="33"/>
      <c r="G50" s="45"/>
      <c r="H50" s="46"/>
      <c r="I50" s="4"/>
      <c r="J50" s="4" t="str">
        <f t="shared" si="2"/>
        <v>, </v>
      </c>
      <c r="K50" s="4"/>
      <c r="L50" s="4"/>
      <c r="M50" t="str">
        <f t="shared" si="3"/>
        <v>, </v>
      </c>
    </row>
    <row r="51" spans="1:13" ht="19.5" customHeight="1">
      <c r="A51" s="57">
        <v>43</v>
      </c>
      <c r="B51" s="30"/>
      <c r="C51" s="30"/>
      <c r="D51" s="41"/>
      <c r="E51" s="36"/>
      <c r="F51" s="37"/>
      <c r="G51" s="45"/>
      <c r="H51" s="46"/>
      <c r="I51" s="4"/>
      <c r="J51" s="4" t="str">
        <f t="shared" si="2"/>
        <v>, </v>
      </c>
      <c r="K51" s="4"/>
      <c r="L51" s="4"/>
      <c r="M51" t="str">
        <f t="shared" si="3"/>
        <v>, </v>
      </c>
    </row>
    <row r="52" spans="1:13" ht="19.5" customHeight="1">
      <c r="A52" s="57">
        <v>44</v>
      </c>
      <c r="B52" s="30"/>
      <c r="C52" s="30"/>
      <c r="D52" s="31"/>
      <c r="E52" s="32"/>
      <c r="F52" s="33"/>
      <c r="G52" s="45"/>
      <c r="H52" s="46"/>
      <c r="I52" s="4"/>
      <c r="J52" s="4" t="str">
        <f t="shared" si="2"/>
        <v>, </v>
      </c>
      <c r="K52" s="4"/>
      <c r="L52" s="4"/>
      <c r="M52" t="str">
        <f t="shared" si="3"/>
        <v>, </v>
      </c>
    </row>
    <row r="53" spans="1:13" ht="19.5" customHeight="1">
      <c r="A53" s="57">
        <v>45</v>
      </c>
      <c r="B53" s="30"/>
      <c r="C53" s="30"/>
      <c r="D53" s="31"/>
      <c r="E53" s="42"/>
      <c r="F53" s="43"/>
      <c r="G53" s="45"/>
      <c r="H53" s="46"/>
      <c r="I53" s="4"/>
      <c r="J53" s="4" t="str">
        <f t="shared" si="2"/>
        <v>, </v>
      </c>
      <c r="K53" s="4"/>
      <c r="L53" s="4"/>
      <c r="M53" t="str">
        <f t="shared" si="3"/>
        <v>, </v>
      </c>
    </row>
    <row r="54" spans="1:13" ht="19.5" customHeight="1">
      <c r="A54" s="57">
        <v>46</v>
      </c>
      <c r="B54" s="27"/>
      <c r="C54" s="27"/>
      <c r="D54" s="28"/>
      <c r="E54" s="32"/>
      <c r="F54" s="33"/>
      <c r="G54" s="45"/>
      <c r="H54" s="46"/>
      <c r="I54" s="4"/>
      <c r="J54" s="4" t="str">
        <f t="shared" si="2"/>
        <v>, </v>
      </c>
      <c r="K54" s="4"/>
      <c r="L54" s="4"/>
      <c r="M54" t="str">
        <f t="shared" si="3"/>
        <v>, </v>
      </c>
    </row>
    <row r="55" spans="1:13" ht="19.5" customHeight="1">
      <c r="A55" s="57">
        <v>47</v>
      </c>
      <c r="B55" s="30"/>
      <c r="C55" s="30"/>
      <c r="D55" s="31"/>
      <c r="E55" s="32"/>
      <c r="F55" s="33"/>
      <c r="G55" s="45"/>
      <c r="H55" s="46"/>
      <c r="I55" s="4"/>
      <c r="J55" s="4" t="str">
        <f t="shared" si="2"/>
        <v>, </v>
      </c>
      <c r="K55" s="4"/>
      <c r="L55" s="4"/>
      <c r="M55" t="str">
        <f t="shared" si="3"/>
        <v>, </v>
      </c>
    </row>
    <row r="56" spans="1:13" ht="19.5" customHeight="1">
      <c r="A56" s="57">
        <v>48</v>
      </c>
      <c r="B56" s="40"/>
      <c r="C56" s="40"/>
      <c r="D56" s="44"/>
      <c r="E56" s="42"/>
      <c r="F56" s="43"/>
      <c r="G56" s="45"/>
      <c r="H56" s="46"/>
      <c r="I56" s="4"/>
      <c r="J56" s="4" t="str">
        <f t="shared" si="2"/>
        <v>, </v>
      </c>
      <c r="K56" s="4"/>
      <c r="L56" s="4"/>
      <c r="M56" t="str">
        <f t="shared" si="3"/>
        <v>, </v>
      </c>
    </row>
    <row r="57" spans="1:13" ht="19.5" customHeight="1">
      <c r="A57" s="57">
        <v>49</v>
      </c>
      <c r="B57" s="30"/>
      <c r="C57" s="30"/>
      <c r="D57" s="31"/>
      <c r="E57" s="34"/>
      <c r="F57" s="35"/>
      <c r="G57" s="45"/>
      <c r="H57" s="46"/>
      <c r="I57" s="4"/>
      <c r="J57" s="4" t="str">
        <f t="shared" si="2"/>
        <v>, </v>
      </c>
      <c r="K57" s="4"/>
      <c r="L57" s="4"/>
      <c r="M57" t="str">
        <f t="shared" si="3"/>
        <v>, </v>
      </c>
    </row>
    <row r="58" spans="1:13" ht="19.5" customHeight="1">
      <c r="A58" s="57">
        <v>50</v>
      </c>
      <c r="B58" s="30"/>
      <c r="C58" s="30"/>
      <c r="D58" s="41"/>
      <c r="E58" s="34"/>
      <c r="F58" s="35"/>
      <c r="G58" s="45"/>
      <c r="H58" s="46"/>
      <c r="I58" s="4"/>
      <c r="J58" s="4" t="str">
        <f t="shared" si="2"/>
        <v>, </v>
      </c>
      <c r="K58" s="4"/>
      <c r="L58" s="4"/>
      <c r="M58" t="str">
        <f t="shared" si="3"/>
        <v>, </v>
      </c>
    </row>
    <row r="59" spans="1:13" ht="19.5" customHeight="1">
      <c r="A59" s="57">
        <v>51</v>
      </c>
      <c r="B59" s="30"/>
      <c r="C59" s="30"/>
      <c r="D59" s="31"/>
      <c r="E59" s="34"/>
      <c r="F59" s="35"/>
      <c r="G59" s="45"/>
      <c r="H59" s="46"/>
      <c r="I59" s="4"/>
      <c r="J59" s="4" t="str">
        <f t="shared" si="2"/>
        <v>, </v>
      </c>
      <c r="K59" s="4"/>
      <c r="L59" s="4"/>
      <c r="M59" t="str">
        <f t="shared" si="3"/>
        <v>, </v>
      </c>
    </row>
    <row r="60" spans="1:13" ht="19.5" customHeight="1">
      <c r="A60" s="57">
        <v>52</v>
      </c>
      <c r="B60" s="30"/>
      <c r="C60" s="30"/>
      <c r="D60" s="31"/>
      <c r="E60" s="32"/>
      <c r="F60" s="33"/>
      <c r="G60" s="45"/>
      <c r="H60" s="46"/>
      <c r="I60" s="4"/>
      <c r="J60" s="4" t="str">
        <f t="shared" si="2"/>
        <v>, </v>
      </c>
      <c r="K60" s="4"/>
      <c r="L60" s="4"/>
      <c r="M60" t="str">
        <f t="shared" si="3"/>
        <v>, </v>
      </c>
    </row>
    <row r="61" spans="1:13" ht="19.5" customHeight="1">
      <c r="A61" s="57">
        <v>53</v>
      </c>
      <c r="B61" s="30"/>
      <c r="C61" s="30"/>
      <c r="D61" s="31"/>
      <c r="E61" s="32"/>
      <c r="F61" s="33"/>
      <c r="G61" s="45"/>
      <c r="H61" s="46"/>
      <c r="I61" s="4"/>
      <c r="J61" s="4" t="str">
        <f t="shared" si="2"/>
        <v>, </v>
      </c>
      <c r="K61" s="4"/>
      <c r="L61" s="4"/>
      <c r="M61" t="str">
        <f t="shared" si="3"/>
        <v>, </v>
      </c>
    </row>
    <row r="62" spans="1:13" ht="19.5" customHeight="1">
      <c r="A62" s="57">
        <v>54</v>
      </c>
      <c r="B62" s="30"/>
      <c r="C62" s="30"/>
      <c r="D62" s="47"/>
      <c r="E62" s="32"/>
      <c r="F62" s="33"/>
      <c r="G62" s="45"/>
      <c r="H62" s="46"/>
      <c r="I62" s="4"/>
      <c r="J62" s="4" t="str">
        <f t="shared" si="2"/>
        <v>, </v>
      </c>
      <c r="K62" s="4"/>
      <c r="L62" s="4"/>
      <c r="M62" t="str">
        <f t="shared" si="3"/>
        <v>, </v>
      </c>
    </row>
    <row r="63" spans="1:13" ht="19.5" customHeight="1">
      <c r="A63" s="57">
        <v>55</v>
      </c>
      <c r="B63" s="30"/>
      <c r="C63" s="30"/>
      <c r="D63" s="41"/>
      <c r="E63" s="36"/>
      <c r="F63" s="37"/>
      <c r="G63" s="45"/>
      <c r="H63" s="46"/>
      <c r="I63" s="4"/>
      <c r="J63" s="4" t="str">
        <f t="shared" si="2"/>
        <v>, </v>
      </c>
      <c r="K63" s="4"/>
      <c r="L63" s="4"/>
      <c r="M63" t="str">
        <f t="shared" si="3"/>
        <v>, </v>
      </c>
    </row>
    <row r="64" spans="1:13" ht="19.5" customHeight="1">
      <c r="A64" s="57">
        <v>56</v>
      </c>
      <c r="B64" s="30"/>
      <c r="C64" s="30"/>
      <c r="D64" s="41"/>
      <c r="E64" s="38"/>
      <c r="F64" s="39"/>
      <c r="G64" s="45"/>
      <c r="H64" s="46"/>
      <c r="I64" s="4"/>
      <c r="J64" s="4" t="str">
        <f t="shared" si="2"/>
        <v>, </v>
      </c>
      <c r="K64" s="4"/>
      <c r="L64" s="4"/>
      <c r="M64" t="str">
        <f t="shared" si="3"/>
        <v>, </v>
      </c>
    </row>
    <row r="65" spans="1:13" ht="19.5" customHeight="1">
      <c r="A65" s="57">
        <v>57</v>
      </c>
      <c r="B65" s="27"/>
      <c r="C65" s="27"/>
      <c r="D65" s="28"/>
      <c r="E65" s="32"/>
      <c r="F65" s="33"/>
      <c r="G65" s="45"/>
      <c r="H65" s="46"/>
      <c r="I65" s="4"/>
      <c r="J65" s="4" t="str">
        <f t="shared" si="2"/>
        <v>, </v>
      </c>
      <c r="K65" s="4"/>
      <c r="L65" s="4"/>
      <c r="M65" t="str">
        <f t="shared" si="3"/>
        <v>, </v>
      </c>
    </row>
    <row r="66" spans="1:13" ht="19.5" customHeight="1">
      <c r="A66" s="57">
        <v>58</v>
      </c>
      <c r="B66" s="30"/>
      <c r="C66" s="30"/>
      <c r="D66" s="41"/>
      <c r="E66" s="42"/>
      <c r="F66" s="43"/>
      <c r="G66" s="45"/>
      <c r="H66" s="46"/>
      <c r="I66" s="4"/>
      <c r="J66" s="4" t="str">
        <f t="shared" si="2"/>
        <v>, </v>
      </c>
      <c r="K66" s="4"/>
      <c r="L66" s="4"/>
      <c r="M66" t="str">
        <f t="shared" si="3"/>
        <v>, </v>
      </c>
    </row>
    <row r="67" spans="1:13" ht="19.5" customHeight="1">
      <c r="A67" s="57">
        <v>59</v>
      </c>
      <c r="B67" s="40"/>
      <c r="C67" s="40"/>
      <c r="D67" s="44"/>
      <c r="E67" s="32"/>
      <c r="F67" s="33"/>
      <c r="G67" s="45"/>
      <c r="H67" s="46"/>
      <c r="I67" s="4"/>
      <c r="J67" s="4" t="str">
        <f t="shared" si="2"/>
        <v>, </v>
      </c>
      <c r="K67" s="4"/>
      <c r="L67" s="4"/>
      <c r="M67" t="str">
        <f t="shared" si="3"/>
        <v>, </v>
      </c>
    </row>
    <row r="68" spans="1:13" ht="19.5" customHeight="1">
      <c r="A68" s="57">
        <v>60</v>
      </c>
      <c r="B68" s="30"/>
      <c r="C68" s="30"/>
      <c r="D68" s="31"/>
      <c r="E68" s="32"/>
      <c r="F68" s="33"/>
      <c r="G68" s="45"/>
      <c r="H68" s="46"/>
      <c r="I68" s="4"/>
      <c r="J68" s="4" t="str">
        <f t="shared" si="2"/>
        <v>, </v>
      </c>
      <c r="K68" s="4"/>
      <c r="L68" s="4"/>
      <c r="M68" t="str">
        <f t="shared" si="3"/>
        <v>, </v>
      </c>
    </row>
    <row r="69" spans="1:13" ht="19.5" customHeight="1">
      <c r="A69" s="57">
        <v>61</v>
      </c>
      <c r="B69" s="30"/>
      <c r="C69" s="30"/>
      <c r="D69" s="41"/>
      <c r="E69" s="42"/>
      <c r="F69" s="43"/>
      <c r="G69" s="45"/>
      <c r="H69" s="46"/>
      <c r="I69" s="4"/>
      <c r="J69" s="4" t="str">
        <f t="shared" si="2"/>
        <v>, </v>
      </c>
      <c r="K69" s="4"/>
      <c r="L69" s="4"/>
      <c r="M69" t="str">
        <f t="shared" si="3"/>
        <v>, </v>
      </c>
    </row>
    <row r="70" spans="1:13" ht="19.5" customHeight="1">
      <c r="A70" s="58">
        <v>62</v>
      </c>
      <c r="B70" s="30"/>
      <c r="C70" s="30"/>
      <c r="D70" s="41"/>
      <c r="E70" s="34"/>
      <c r="F70" s="35"/>
      <c r="G70" s="48"/>
      <c r="H70" s="49"/>
      <c r="I70" s="4"/>
      <c r="J70" s="4" t="str">
        <f t="shared" si="2"/>
        <v>, </v>
      </c>
      <c r="K70" s="4"/>
      <c r="L70" s="4"/>
      <c r="M70" t="str">
        <f t="shared" si="3"/>
        <v>, </v>
      </c>
    </row>
    <row r="71" spans="1:13" ht="19.5" customHeight="1">
      <c r="A71" s="57">
        <v>63</v>
      </c>
      <c r="B71" s="27"/>
      <c r="C71" s="27"/>
      <c r="D71" s="28"/>
      <c r="E71" s="42"/>
      <c r="F71" s="43"/>
      <c r="G71" s="45"/>
      <c r="H71" s="46"/>
      <c r="I71" s="4"/>
      <c r="J71" s="4" t="str">
        <f t="shared" si="2"/>
        <v>, </v>
      </c>
      <c r="K71" s="4"/>
      <c r="L71" s="4"/>
      <c r="M71" t="str">
        <f t="shared" si="3"/>
        <v>, </v>
      </c>
    </row>
    <row r="72" spans="1:13" ht="19.5" customHeight="1" thickBot="1">
      <c r="A72" s="59">
        <v>64</v>
      </c>
      <c r="B72" s="50"/>
      <c r="C72" s="50"/>
      <c r="D72" s="51"/>
      <c r="E72" s="52"/>
      <c r="F72" s="53"/>
      <c r="G72" s="54"/>
      <c r="H72" s="55"/>
      <c r="I72" s="4"/>
      <c r="J72" s="4" t="str">
        <f t="shared" si="2"/>
        <v>, </v>
      </c>
      <c r="K72" s="4"/>
      <c r="L72" s="4"/>
      <c r="M72" t="str">
        <f t="shared" si="3"/>
        <v>, </v>
      </c>
    </row>
    <row r="73" spans="1:13" ht="12.75">
      <c r="A73" s="4"/>
      <c r="B73" s="4"/>
      <c r="C73" s="4"/>
      <c r="D73" s="4"/>
      <c r="E73" s="4"/>
      <c r="F73" s="4"/>
      <c r="G73" s="4"/>
      <c r="H73" s="4"/>
      <c r="I73" s="4"/>
      <c r="J73" s="4"/>
      <c r="K73" s="4"/>
      <c r="L73" s="4"/>
      <c r="M73" t="e">
        <f>#REF!</f>
        <v>#REF!</v>
      </c>
    </row>
    <row r="74" spans="1:13" ht="12.75">
      <c r="A74" s="4"/>
      <c r="B74" s="4"/>
      <c r="C74" s="4"/>
      <c r="D74" s="4"/>
      <c r="E74" s="4"/>
      <c r="F74" s="4"/>
      <c r="G74" s="4"/>
      <c r="H74" s="4"/>
      <c r="I74" s="4"/>
      <c r="J74" s="4"/>
      <c r="K74" s="4"/>
      <c r="L74" s="4"/>
      <c r="M74" t="e">
        <f>#REF!</f>
        <v>#REF!</v>
      </c>
    </row>
    <row r="75" spans="1:13" ht="12.75">
      <c r="A75" s="4"/>
      <c r="B75" s="4"/>
      <c r="C75" s="4"/>
      <c r="D75" s="4"/>
      <c r="E75" s="4"/>
      <c r="F75" s="4"/>
      <c r="G75" s="4"/>
      <c r="H75" s="4"/>
      <c r="I75" s="4"/>
      <c r="J75" s="4"/>
      <c r="K75" s="4"/>
      <c r="L75" s="4"/>
      <c r="M75" t="e">
        <f>#REF!</f>
        <v>#REF!</v>
      </c>
    </row>
    <row r="76" spans="1:13" ht="12.75">
      <c r="A76" s="4"/>
      <c r="B76" s="4"/>
      <c r="C76" s="4"/>
      <c r="D76" s="4"/>
      <c r="E76" s="4"/>
      <c r="F76" s="4"/>
      <c r="G76" s="4"/>
      <c r="H76" s="4"/>
      <c r="I76" s="4"/>
      <c r="J76" s="4"/>
      <c r="K76" s="4"/>
      <c r="L76" s="4"/>
      <c r="M76" t="e">
        <f>#REF!</f>
        <v>#REF!</v>
      </c>
    </row>
    <row r="77" spans="1:13" ht="12.75">
      <c r="A77" s="4"/>
      <c r="B77" s="4"/>
      <c r="C77" s="4"/>
      <c r="D77" s="4"/>
      <c r="E77" s="4"/>
      <c r="F77" s="4"/>
      <c r="G77" s="4"/>
      <c r="H77" s="4"/>
      <c r="I77" s="4"/>
      <c r="J77" s="4"/>
      <c r="K77" s="4"/>
      <c r="L77" s="4"/>
      <c r="M77" t="e">
        <f>#REF!</f>
        <v>#REF!</v>
      </c>
    </row>
    <row r="78" spans="1:13" ht="12.75">
      <c r="A78" s="4"/>
      <c r="B78" s="4"/>
      <c r="C78" s="4"/>
      <c r="D78" s="4"/>
      <c r="E78" s="4"/>
      <c r="F78" s="4"/>
      <c r="G78" s="4"/>
      <c r="H78" s="4"/>
      <c r="I78" s="4"/>
      <c r="J78" s="4"/>
      <c r="K78" s="4"/>
      <c r="L78" s="4"/>
      <c r="M78" t="e">
        <f>#REF!</f>
        <v>#REF!</v>
      </c>
    </row>
    <row r="79" spans="1:13" ht="12.75">
      <c r="A79" s="4"/>
      <c r="B79" s="4"/>
      <c r="C79" s="4"/>
      <c r="D79" s="4"/>
      <c r="E79" s="4"/>
      <c r="F79" s="4"/>
      <c r="G79" s="4"/>
      <c r="H79" s="4"/>
      <c r="I79" s="4"/>
      <c r="J79" s="4"/>
      <c r="K79" s="4"/>
      <c r="L79" s="4"/>
      <c r="M79" t="e">
        <f>#REF!</f>
        <v>#REF!</v>
      </c>
    </row>
    <row r="80" spans="1:13" ht="12.75">
      <c r="A80" s="4"/>
      <c r="B80" s="4"/>
      <c r="C80" s="4"/>
      <c r="D80" s="4"/>
      <c r="E80" s="4"/>
      <c r="F80" s="4"/>
      <c r="G80" s="4"/>
      <c r="H80" s="4"/>
      <c r="I80" s="4"/>
      <c r="J80" s="4"/>
      <c r="K80" s="4"/>
      <c r="L80" s="4"/>
      <c r="M80" t="e">
        <f>#REF!</f>
        <v>#REF!</v>
      </c>
    </row>
    <row r="81" ht="12.75">
      <c r="M81" t="e">
        <f>#REF!</f>
        <v>#REF!</v>
      </c>
    </row>
    <row r="82" ht="12.75">
      <c r="M82" t="e">
        <f>#REF!</f>
        <v>#REF!</v>
      </c>
    </row>
    <row r="83" ht="12.75">
      <c r="M83" t="e">
        <f>#REF!</f>
        <v>#REF!</v>
      </c>
    </row>
    <row r="84" ht="12.75">
      <c r="M84" t="e">
        <f>#REF!</f>
        <v>#REF!</v>
      </c>
    </row>
    <row r="85" ht="12.75">
      <c r="M85" t="e">
        <f>#REF!</f>
        <v>#REF!</v>
      </c>
    </row>
    <row r="86" ht="12.75">
      <c r="M86" t="e">
        <f>#REF!</f>
        <v>#REF!</v>
      </c>
    </row>
    <row r="87" ht="12.75">
      <c r="M87" t="e">
        <f>#REF!</f>
        <v>#REF!</v>
      </c>
    </row>
    <row r="88" ht="12.75">
      <c r="M88" t="e">
        <f>#REF!</f>
        <v>#REF!</v>
      </c>
    </row>
    <row r="89" ht="12.75">
      <c r="M89" t="e">
        <f>#REF!</f>
        <v>#REF!</v>
      </c>
    </row>
    <row r="90" ht="12.75">
      <c r="M90" t="e">
        <f>#REF!</f>
        <v>#REF!</v>
      </c>
    </row>
    <row r="91" ht="12.75">
      <c r="M91" t="e">
        <f>#REF!</f>
        <v>#REF!</v>
      </c>
    </row>
    <row r="92" ht="12.75">
      <c r="M92" t="e">
        <f>#REF!</f>
        <v>#REF!</v>
      </c>
    </row>
    <row r="93" ht="12.75">
      <c r="M93" t="e">
        <f>#REF!</f>
        <v>#REF!</v>
      </c>
    </row>
    <row r="94" ht="12.75">
      <c r="M94" t="e">
        <f>#REF!</f>
        <v>#REF!</v>
      </c>
    </row>
    <row r="95" ht="12.75">
      <c r="M95" t="e">
        <f>#REF!</f>
        <v>#REF!</v>
      </c>
    </row>
    <row r="96" ht="12.75">
      <c r="M96" t="e">
        <f>#REF!</f>
        <v>#REF!</v>
      </c>
    </row>
    <row r="97" ht="12.75">
      <c r="M97" t="e">
        <f>#REF!</f>
        <v>#REF!</v>
      </c>
    </row>
    <row r="98" ht="12.75">
      <c r="M98" t="e">
        <f>#REF!</f>
        <v>#REF!</v>
      </c>
    </row>
    <row r="99" ht="12.75">
      <c r="M99" t="e">
        <f>#REF!</f>
        <v>#REF!</v>
      </c>
    </row>
    <row r="100" ht="12.75">
      <c r="M100" t="e">
        <f>#REF!</f>
        <v>#REF!</v>
      </c>
    </row>
    <row r="101" ht="12.75">
      <c r="M101" t="e">
        <f>#REF!</f>
        <v>#REF!</v>
      </c>
    </row>
    <row r="102" ht="12.75">
      <c r="M102" t="e">
        <f>#REF!</f>
        <v>#REF!</v>
      </c>
    </row>
    <row r="103" ht="12.75">
      <c r="M103" t="e">
        <f>#REF!</f>
        <v>#REF!</v>
      </c>
    </row>
    <row r="104" ht="12.75">
      <c r="M104" t="e">
        <f>#REF!</f>
        <v>#REF!</v>
      </c>
    </row>
    <row r="105" ht="12.75">
      <c r="M105" t="e">
        <f>#REF!</f>
        <v>#REF!</v>
      </c>
    </row>
    <row r="106" ht="12.75">
      <c r="M106" t="e">
        <f>#REF!</f>
        <v>#REF!</v>
      </c>
    </row>
    <row r="107" ht="12.75">
      <c r="M107" t="e">
        <f>#REF!</f>
        <v>#REF!</v>
      </c>
    </row>
    <row r="108" ht="12.75">
      <c r="M108" t="e">
        <f>#REF!</f>
        <v>#REF!</v>
      </c>
    </row>
    <row r="109" ht="12.75">
      <c r="M109" t="e">
        <f>#REF!</f>
        <v>#REF!</v>
      </c>
    </row>
    <row r="110" ht="12.75">
      <c r="M110" t="e">
        <f>#REF!</f>
        <v>#REF!</v>
      </c>
    </row>
    <row r="111" ht="12.75">
      <c r="M111" t="e">
        <f>#REF!</f>
        <v>#REF!</v>
      </c>
    </row>
    <row r="112" ht="12.75">
      <c r="M112" t="e">
        <f>#REF!</f>
        <v>#REF!</v>
      </c>
    </row>
    <row r="113" ht="12.75">
      <c r="M113" t="e">
        <f>#REF!</f>
        <v>#REF!</v>
      </c>
    </row>
    <row r="114" ht="12.75">
      <c r="M114" t="e">
        <f>#REF!</f>
        <v>#REF!</v>
      </c>
    </row>
    <row r="115" ht="12.75">
      <c r="M115" t="e">
        <f>#REF!</f>
        <v>#REF!</v>
      </c>
    </row>
    <row r="116" ht="12.75">
      <c r="M116" t="e">
        <f>#REF!</f>
        <v>#REF!</v>
      </c>
    </row>
    <row r="117" ht="12.75">
      <c r="M117" t="e">
        <f>#REF!</f>
        <v>#REF!</v>
      </c>
    </row>
    <row r="118" ht="12.75">
      <c r="M118" t="e">
        <f>#REF!</f>
        <v>#REF!</v>
      </c>
    </row>
    <row r="119" ht="12.75">
      <c r="M119" t="e">
        <f>#REF!</f>
        <v>#REF!</v>
      </c>
    </row>
    <row r="120" ht="12.75">
      <c r="M120" t="e">
        <f>#REF!</f>
        <v>#REF!</v>
      </c>
    </row>
    <row r="121" ht="12.75">
      <c r="M121" t="e">
        <f>#REF!</f>
        <v>#REF!</v>
      </c>
    </row>
    <row r="122" ht="12.75">
      <c r="M122" t="e">
        <f>#REF!</f>
        <v>#REF!</v>
      </c>
    </row>
    <row r="123" ht="12.75">
      <c r="M123" t="e">
        <f>#REF!</f>
        <v>#REF!</v>
      </c>
    </row>
    <row r="124" ht="12.75">
      <c r="M124" t="e">
        <f>#REF!</f>
        <v>#REF!</v>
      </c>
    </row>
    <row r="125" ht="12.75">
      <c r="M125" t="e">
        <f>#REF!</f>
        <v>#REF!</v>
      </c>
    </row>
    <row r="126" ht="12.75">
      <c r="M126" t="e">
        <f>#REF!</f>
        <v>#REF!</v>
      </c>
    </row>
    <row r="127" ht="12.75">
      <c r="M127" t="e">
        <f>#REF!</f>
        <v>#REF!</v>
      </c>
    </row>
    <row r="128" ht="12.75">
      <c r="M128" t="e">
        <f>#REF!</f>
        <v>#REF!</v>
      </c>
    </row>
    <row r="129" ht="12.75">
      <c r="M129" t="e">
        <f>#REF!</f>
        <v>#REF!</v>
      </c>
    </row>
    <row r="130" ht="12.75">
      <c r="M130" t="e">
        <f>#REF!</f>
        <v>#REF!</v>
      </c>
    </row>
    <row r="131" ht="12.75">
      <c r="M131" t="e">
        <f>#REF!</f>
        <v>#REF!</v>
      </c>
    </row>
    <row r="132" ht="12.75">
      <c r="M132" t="e">
        <f>#REF!</f>
        <v>#REF!</v>
      </c>
    </row>
    <row r="133" ht="12.75">
      <c r="M133" t="e">
        <f>#REF!</f>
        <v>#REF!</v>
      </c>
    </row>
    <row r="134" ht="12.75">
      <c r="M134" t="e">
        <f>#REF!</f>
        <v>#REF!</v>
      </c>
    </row>
    <row r="135" ht="12.75">
      <c r="M135" t="e">
        <f>#REF!</f>
        <v>#REF!</v>
      </c>
    </row>
    <row r="136" ht="12.75">
      <c r="M136" t="e">
        <f>#REF!</f>
        <v>#REF!</v>
      </c>
    </row>
    <row r="137" ht="12.75">
      <c r="M137" t="e">
        <f>#REF!</f>
        <v>#REF!</v>
      </c>
    </row>
    <row r="138" ht="12.75">
      <c r="M138" t="e">
        <f>#REF!</f>
        <v>#REF!</v>
      </c>
    </row>
    <row r="139" ht="12.75">
      <c r="M139" t="e">
        <f>#REF!</f>
        <v>#REF!</v>
      </c>
    </row>
    <row r="140" ht="12.75">
      <c r="M140" t="e">
        <f>#REF!</f>
        <v>#REF!</v>
      </c>
    </row>
    <row r="141" ht="12.75">
      <c r="M141" t="e">
        <f>#REF!</f>
        <v>#REF!</v>
      </c>
    </row>
    <row r="142" ht="12.75">
      <c r="M142" t="e">
        <f>#REF!</f>
        <v>#REF!</v>
      </c>
    </row>
    <row r="143" ht="12.75">
      <c r="M143" t="e">
        <f>#REF!</f>
        <v>#REF!</v>
      </c>
    </row>
    <row r="144" ht="12.75">
      <c r="M144" t="e">
        <f>#REF!</f>
        <v>#REF!</v>
      </c>
    </row>
    <row r="145" ht="12.75">
      <c r="M145" t="e">
        <f>#REF!</f>
        <v>#REF!</v>
      </c>
    </row>
    <row r="146" ht="12.75">
      <c r="M146" t="e">
        <f>#REF!</f>
        <v>#REF!</v>
      </c>
    </row>
    <row r="147" ht="12.75">
      <c r="M147" t="e">
        <f>#REF!</f>
        <v>#REF!</v>
      </c>
    </row>
    <row r="148" ht="12.75">
      <c r="M148" t="e">
        <f>#REF!</f>
        <v>#REF!</v>
      </c>
    </row>
    <row r="149" ht="12.75">
      <c r="M149" t="e">
        <f>#REF!</f>
        <v>#REF!</v>
      </c>
    </row>
    <row r="150" ht="12.75">
      <c r="M150" t="e">
        <f>#REF!</f>
        <v>#REF!</v>
      </c>
    </row>
    <row r="151" ht="12.75">
      <c r="M151" t="e">
        <f>#REF!</f>
        <v>#REF!</v>
      </c>
    </row>
    <row r="152" ht="12.75">
      <c r="M152" t="e">
        <f>#REF!</f>
        <v>#REF!</v>
      </c>
    </row>
    <row r="153" ht="12.75">
      <c r="M153" t="e">
        <f>#REF!</f>
        <v>#REF!</v>
      </c>
    </row>
    <row r="154" ht="12.75">
      <c r="M154" t="e">
        <f>#REF!</f>
        <v>#REF!</v>
      </c>
    </row>
    <row r="155" ht="12.75">
      <c r="M155" t="e">
        <f>#REF!</f>
        <v>#REF!</v>
      </c>
    </row>
    <row r="156" ht="12.75">
      <c r="M156" t="e">
        <f>#REF!</f>
        <v>#REF!</v>
      </c>
    </row>
    <row r="157" ht="12.75">
      <c r="M157" t="e">
        <f>#REF!</f>
        <v>#REF!</v>
      </c>
    </row>
    <row r="158" ht="12.75">
      <c r="M158" t="e">
        <f>#REF!</f>
        <v>#REF!</v>
      </c>
    </row>
    <row r="159" ht="12.75">
      <c r="M159" t="e">
        <f>#REF!</f>
        <v>#REF!</v>
      </c>
    </row>
    <row r="160" ht="12.75">
      <c r="M160" t="e">
        <f>#REF!</f>
        <v>#REF!</v>
      </c>
    </row>
    <row r="161" ht="12.75">
      <c r="M161" t="e">
        <f>#REF!</f>
        <v>#REF!</v>
      </c>
    </row>
    <row r="162" ht="12.75">
      <c r="M162" t="e">
        <f>#REF!</f>
        <v>#REF!</v>
      </c>
    </row>
    <row r="163" ht="12.75">
      <c r="M163" t="e">
        <f>#REF!</f>
        <v>#REF!</v>
      </c>
    </row>
    <row r="164" ht="12.75">
      <c r="M164" t="e">
        <f>#REF!</f>
        <v>#REF!</v>
      </c>
    </row>
    <row r="165" ht="12.75">
      <c r="M165" t="e">
        <f>#REF!</f>
        <v>#REF!</v>
      </c>
    </row>
    <row r="166" ht="12.75">
      <c r="M166" t="e">
        <f>#REF!</f>
        <v>#REF!</v>
      </c>
    </row>
    <row r="167" ht="12.75">
      <c r="M167" t="e">
        <f>#REF!</f>
        <v>#REF!</v>
      </c>
    </row>
    <row r="168" ht="12.75">
      <c r="M168" t="e">
        <f>#REF!</f>
        <v>#REF!</v>
      </c>
    </row>
    <row r="169" ht="12.75">
      <c r="M169" t="e">
        <f>#REF!</f>
        <v>#REF!</v>
      </c>
    </row>
    <row r="170" ht="12.75">
      <c r="M170" t="e">
        <f>#REF!</f>
        <v>#REF!</v>
      </c>
    </row>
    <row r="171" ht="12.75">
      <c r="M171" t="e">
        <f>#REF!</f>
        <v>#REF!</v>
      </c>
    </row>
    <row r="172" ht="12.75">
      <c r="M172" t="e">
        <f>#REF!</f>
        <v>#REF!</v>
      </c>
    </row>
    <row r="173" ht="12.75">
      <c r="M173" t="e">
        <f>#REF!</f>
        <v>#REF!</v>
      </c>
    </row>
    <row r="174" ht="12.75">
      <c r="M174" t="e">
        <f>#REF!</f>
        <v>#REF!</v>
      </c>
    </row>
    <row r="175" ht="12.75">
      <c r="M175" t="e">
        <f>#REF!</f>
        <v>#REF!</v>
      </c>
    </row>
    <row r="176" ht="12.75">
      <c r="M176" t="e">
        <f>#REF!</f>
        <v>#REF!</v>
      </c>
    </row>
    <row r="177" ht="12.75">
      <c r="M177" t="e">
        <f>#REF!</f>
        <v>#REF!</v>
      </c>
    </row>
    <row r="178" ht="12.75">
      <c r="M178" t="e">
        <f>#REF!</f>
        <v>#REF!</v>
      </c>
    </row>
    <row r="179" ht="12.75">
      <c r="M179" t="e">
        <f>#REF!</f>
        <v>#REF!</v>
      </c>
    </row>
    <row r="180" ht="12.75">
      <c r="M180" t="e">
        <f>#REF!</f>
        <v>#REF!</v>
      </c>
    </row>
    <row r="181" ht="12.75">
      <c r="M181" t="e">
        <f>#REF!</f>
        <v>#REF!</v>
      </c>
    </row>
    <row r="182" ht="12.75">
      <c r="M182" t="e">
        <f>#REF!</f>
        <v>#REF!</v>
      </c>
    </row>
    <row r="183" ht="12.75">
      <c r="M183" t="e">
        <f>#REF!</f>
        <v>#REF!</v>
      </c>
    </row>
    <row r="184" ht="12.75">
      <c r="M184" t="e">
        <f>#REF!</f>
        <v>#REF!</v>
      </c>
    </row>
    <row r="185" ht="12.75">
      <c r="M185" t="e">
        <f>#REF!</f>
        <v>#REF!</v>
      </c>
    </row>
    <row r="186" ht="12.75">
      <c r="M186" t="e">
        <f>#REF!</f>
        <v>#REF!</v>
      </c>
    </row>
    <row r="187" ht="12.75">
      <c r="M187" t="e">
        <f>#REF!</f>
        <v>#REF!</v>
      </c>
    </row>
    <row r="188" ht="12.75">
      <c r="M188" t="e">
        <f>#REF!</f>
        <v>#REF!</v>
      </c>
    </row>
    <row r="189" ht="12.75">
      <c r="M189" t="e">
        <f>#REF!</f>
        <v>#REF!</v>
      </c>
    </row>
    <row r="190" ht="12.75">
      <c r="M190" t="e">
        <f>#REF!</f>
        <v>#REF!</v>
      </c>
    </row>
    <row r="191" ht="12.75">
      <c r="M191" t="e">
        <f>#REF!</f>
        <v>#REF!</v>
      </c>
    </row>
    <row r="192" ht="12.75">
      <c r="M192" t="e">
        <f>#REF!</f>
        <v>#REF!</v>
      </c>
    </row>
    <row r="193" ht="12.75">
      <c r="M193" t="e">
        <f>#REF!</f>
        <v>#REF!</v>
      </c>
    </row>
    <row r="194" ht="12.75">
      <c r="M194" t="e">
        <f>#REF!</f>
        <v>#REF!</v>
      </c>
    </row>
    <row r="195" ht="12.75">
      <c r="M195" t="e">
        <f>#REF!</f>
        <v>#REF!</v>
      </c>
    </row>
    <row r="196" ht="12.75">
      <c r="M196" t="e">
        <f>#REF!</f>
        <v>#REF!</v>
      </c>
    </row>
    <row r="197" ht="12.75">
      <c r="M197" t="e">
        <f>#REF!</f>
        <v>#REF!</v>
      </c>
    </row>
    <row r="198" ht="12.75">
      <c r="M198" t="e">
        <f>#REF!</f>
        <v>#REF!</v>
      </c>
    </row>
    <row r="199" ht="12.75">
      <c r="M199" t="e">
        <f>#REF!</f>
        <v>#REF!</v>
      </c>
    </row>
    <row r="200" ht="12.75">
      <c r="M200" t="e">
        <f>#REF!</f>
        <v>#REF!</v>
      </c>
    </row>
    <row r="201" ht="12.75">
      <c r="M201" t="e">
        <f>#REF!</f>
        <v>#REF!</v>
      </c>
    </row>
    <row r="202" ht="12.75">
      <c r="M202" t="e">
        <f>#REF!</f>
        <v>#REF!</v>
      </c>
    </row>
    <row r="203" ht="12.75">
      <c r="M203" t="e">
        <f>#REF!</f>
        <v>#REF!</v>
      </c>
    </row>
    <row r="204" ht="12.75">
      <c r="M204" t="e">
        <f>#REF!</f>
        <v>#REF!</v>
      </c>
    </row>
    <row r="205" ht="12.75">
      <c r="M205" t="e">
        <f>#REF!</f>
        <v>#REF!</v>
      </c>
    </row>
    <row r="206" ht="12.75">
      <c r="M206" t="e">
        <f>#REF!</f>
        <v>#REF!</v>
      </c>
    </row>
    <row r="207" ht="12.75">
      <c r="M207" t="e">
        <f>#REF!</f>
        <v>#REF!</v>
      </c>
    </row>
    <row r="208" ht="12.75">
      <c r="M208" t="e">
        <f>#REF!</f>
        <v>#REF!</v>
      </c>
    </row>
    <row r="209" ht="12.75">
      <c r="M209" t="e">
        <f>#REF!</f>
        <v>#REF!</v>
      </c>
    </row>
    <row r="210" ht="12.75">
      <c r="M210" t="e">
        <f>#REF!</f>
        <v>#REF!</v>
      </c>
    </row>
    <row r="211" ht="12.75">
      <c r="M211" t="e">
        <f>#REF!</f>
        <v>#REF!</v>
      </c>
    </row>
    <row r="212" ht="12.75">
      <c r="M212" t="e">
        <f>#REF!</f>
        <v>#REF!</v>
      </c>
    </row>
    <row r="213" ht="12.75">
      <c r="M213" t="e">
        <f>#REF!</f>
        <v>#REF!</v>
      </c>
    </row>
    <row r="214" ht="12.75">
      <c r="M214" t="e">
        <f>#REF!</f>
        <v>#REF!</v>
      </c>
    </row>
    <row r="215" ht="12.75">
      <c r="M215" t="e">
        <f>#REF!</f>
        <v>#REF!</v>
      </c>
    </row>
    <row r="216" ht="12.75">
      <c r="M216" t="e">
        <f>#REF!</f>
        <v>#REF!</v>
      </c>
    </row>
    <row r="217" ht="12.75">
      <c r="M217" t="e">
        <f>#REF!</f>
        <v>#REF!</v>
      </c>
    </row>
    <row r="218" ht="12.75">
      <c r="M218" t="e">
        <f>#REF!</f>
        <v>#REF!</v>
      </c>
    </row>
    <row r="219" ht="12.75">
      <c r="M219" t="e">
        <f>#REF!</f>
        <v>#REF!</v>
      </c>
    </row>
    <row r="220" ht="12.75">
      <c r="M220" t="e">
        <f>#REF!</f>
        <v>#REF!</v>
      </c>
    </row>
    <row r="221" ht="12.75">
      <c r="M221" t="e">
        <f>#REF!</f>
        <v>#REF!</v>
      </c>
    </row>
    <row r="222" ht="12.75">
      <c r="M222" t="e">
        <f>#REF!</f>
        <v>#REF!</v>
      </c>
    </row>
    <row r="223" ht="12.75">
      <c r="M223" t="e">
        <f>#REF!</f>
        <v>#REF!</v>
      </c>
    </row>
    <row r="224" ht="12.75">
      <c r="M224" t="e">
        <f>#REF!</f>
        <v>#REF!</v>
      </c>
    </row>
    <row r="225" ht="12.75">
      <c r="M225" t="e">
        <f>#REF!</f>
        <v>#REF!</v>
      </c>
    </row>
    <row r="226" ht="12.75">
      <c r="M226" t="e">
        <f>#REF!</f>
        <v>#REF!</v>
      </c>
    </row>
    <row r="227" ht="12.75">
      <c r="M227" t="e">
        <f>#REF!</f>
        <v>#REF!</v>
      </c>
    </row>
    <row r="228" ht="12.75">
      <c r="M228" t="e">
        <f>#REF!</f>
        <v>#REF!</v>
      </c>
    </row>
    <row r="229" ht="12.75">
      <c r="M229" t="e">
        <f>#REF!</f>
        <v>#REF!</v>
      </c>
    </row>
    <row r="230" ht="12.75">
      <c r="M230" t="e">
        <f>#REF!</f>
        <v>#REF!</v>
      </c>
    </row>
    <row r="231" ht="12.75">
      <c r="M231" t="e">
        <f>#REF!</f>
        <v>#REF!</v>
      </c>
    </row>
    <row r="232" ht="12.75">
      <c r="M232" t="e">
        <f>#REF!</f>
        <v>#REF!</v>
      </c>
    </row>
    <row r="233" ht="12.75">
      <c r="M233" t="e">
        <f>#REF!</f>
        <v>#REF!</v>
      </c>
    </row>
    <row r="234" ht="12.75">
      <c r="M234" t="e">
        <f>#REF!</f>
        <v>#REF!</v>
      </c>
    </row>
    <row r="235" ht="12.75">
      <c r="M235" t="e">
        <f>#REF!</f>
        <v>#REF!</v>
      </c>
    </row>
    <row r="236" ht="12.75">
      <c r="M236" t="e">
        <f>#REF!</f>
        <v>#REF!</v>
      </c>
    </row>
    <row r="237" ht="12.75">
      <c r="M237" t="e">
        <f>#REF!</f>
        <v>#REF!</v>
      </c>
    </row>
    <row r="238" ht="12.75">
      <c r="M238" t="e">
        <f>#REF!</f>
        <v>#REF!</v>
      </c>
    </row>
    <row r="239" ht="12.75">
      <c r="M239" t="e">
        <f>#REF!</f>
        <v>#REF!</v>
      </c>
    </row>
    <row r="240" ht="12.75">
      <c r="M240" t="e">
        <f>#REF!</f>
        <v>#REF!</v>
      </c>
    </row>
    <row r="241" ht="12.75">
      <c r="M241" t="e">
        <f>#REF!</f>
        <v>#REF!</v>
      </c>
    </row>
    <row r="242" ht="12.75">
      <c r="M242" t="e">
        <f>#REF!</f>
        <v>#REF!</v>
      </c>
    </row>
    <row r="243" ht="12.75">
      <c r="M243" t="e">
        <f>#REF!</f>
        <v>#REF!</v>
      </c>
    </row>
    <row r="244" ht="12.75">
      <c r="M244" t="e">
        <f>#REF!</f>
        <v>#REF!</v>
      </c>
    </row>
    <row r="245" ht="12.75">
      <c r="M245" t="e">
        <f>#REF!</f>
        <v>#REF!</v>
      </c>
    </row>
    <row r="246" ht="12.75">
      <c r="M246" t="e">
        <f>#REF!</f>
        <v>#REF!</v>
      </c>
    </row>
    <row r="247" ht="12.75">
      <c r="M247" t="e">
        <f>#REF!</f>
        <v>#REF!</v>
      </c>
    </row>
    <row r="248" ht="12.75">
      <c r="M248" t="e">
        <f>#REF!</f>
        <v>#REF!</v>
      </c>
    </row>
    <row r="249" ht="12.75">
      <c r="M249" t="e">
        <f>#REF!</f>
        <v>#REF!</v>
      </c>
    </row>
    <row r="250" ht="12.75">
      <c r="M250" t="e">
        <f>#REF!</f>
        <v>#REF!</v>
      </c>
    </row>
    <row r="251" ht="12.75">
      <c r="M251" t="e">
        <f>#REF!</f>
        <v>#REF!</v>
      </c>
    </row>
    <row r="252" ht="12.75">
      <c r="M252" t="e">
        <f>#REF!</f>
        <v>#REF!</v>
      </c>
    </row>
    <row r="253" ht="12.75">
      <c r="M253" t="e">
        <f>#REF!</f>
        <v>#REF!</v>
      </c>
    </row>
    <row r="254" ht="12.75">
      <c r="M254" t="e">
        <f>#REF!</f>
        <v>#REF!</v>
      </c>
    </row>
    <row r="255" ht="12.75">
      <c r="M255" t="e">
        <f>#REF!</f>
        <v>#REF!</v>
      </c>
    </row>
    <row r="256" ht="12.75">
      <c r="M256" t="e">
        <f>#REF!</f>
        <v>#REF!</v>
      </c>
    </row>
    <row r="257" ht="12.75">
      <c r="M257" t="e">
        <f>#REF!</f>
        <v>#REF!</v>
      </c>
    </row>
    <row r="258" ht="12.75">
      <c r="M258" t="e">
        <f>#REF!</f>
        <v>#REF!</v>
      </c>
    </row>
    <row r="259" ht="12.75">
      <c r="M259" t="e">
        <f>#REF!</f>
        <v>#REF!</v>
      </c>
    </row>
    <row r="260" ht="12.75">
      <c r="M260" t="e">
        <f>#REF!</f>
        <v>#REF!</v>
      </c>
    </row>
    <row r="261" ht="12.75">
      <c r="M261" t="e">
        <f>#REF!</f>
        <v>#REF!</v>
      </c>
    </row>
    <row r="262" ht="12.75">
      <c r="M262" t="e">
        <f>#REF!</f>
        <v>#REF!</v>
      </c>
    </row>
    <row r="263" ht="12.75">
      <c r="M263" t="e">
        <f>#REF!</f>
        <v>#REF!</v>
      </c>
    </row>
    <row r="264" ht="12.75">
      <c r="M264" t="e">
        <f>#REF!</f>
        <v>#REF!</v>
      </c>
    </row>
    <row r="265" ht="12.75">
      <c r="M265" t="e">
        <f>#REF!</f>
        <v>#REF!</v>
      </c>
    </row>
    <row r="266" ht="12.75">
      <c r="M266" t="e">
        <f>#REF!</f>
        <v>#REF!</v>
      </c>
    </row>
    <row r="267" ht="12.75">
      <c r="M267" t="e">
        <f>#REF!</f>
        <v>#REF!</v>
      </c>
    </row>
    <row r="268" ht="12.75">
      <c r="M268" t="e">
        <f>#REF!</f>
        <v>#REF!</v>
      </c>
    </row>
    <row r="269" ht="12.75">
      <c r="M269" t="e">
        <f>#REF!</f>
        <v>#REF!</v>
      </c>
    </row>
    <row r="270" ht="12.75">
      <c r="M270" t="e">
        <f>#REF!</f>
        <v>#REF!</v>
      </c>
    </row>
    <row r="271" ht="12.75">
      <c r="M271" t="e">
        <f>#REF!</f>
        <v>#REF!</v>
      </c>
    </row>
    <row r="272" ht="12.75">
      <c r="M272" t="e">
        <f>#REF!</f>
        <v>#REF!</v>
      </c>
    </row>
    <row r="273" ht="12.75">
      <c r="M273" t="e">
        <f>#REF!</f>
        <v>#REF!</v>
      </c>
    </row>
    <row r="274" ht="12.75">
      <c r="M274" t="e">
        <f>#REF!</f>
        <v>#REF!</v>
      </c>
    </row>
    <row r="275" ht="12.75">
      <c r="M275" t="e">
        <f>#REF!</f>
        <v>#REF!</v>
      </c>
    </row>
    <row r="276" ht="12.75">
      <c r="M276" t="e">
        <f>#REF!</f>
        <v>#REF!</v>
      </c>
    </row>
    <row r="277" ht="12.75">
      <c r="M277" t="e">
        <f>#REF!</f>
        <v>#REF!</v>
      </c>
    </row>
    <row r="278" ht="12.75">
      <c r="M278" t="e">
        <f>#REF!</f>
        <v>#REF!</v>
      </c>
    </row>
    <row r="279" ht="12.75">
      <c r="M279" t="e">
        <f>#REF!</f>
        <v>#REF!</v>
      </c>
    </row>
    <row r="280" ht="12.75">
      <c r="M280" t="e">
        <f>#REF!</f>
        <v>#REF!</v>
      </c>
    </row>
    <row r="281" ht="12.75">
      <c r="M281" t="e">
        <f>#REF!</f>
        <v>#REF!</v>
      </c>
    </row>
    <row r="282" ht="12.75">
      <c r="M282" t="e">
        <f>#REF!</f>
        <v>#REF!</v>
      </c>
    </row>
    <row r="283" ht="12.75">
      <c r="M283" t="e">
        <f>#REF!</f>
        <v>#REF!</v>
      </c>
    </row>
    <row r="284" ht="12.75">
      <c r="M284" t="e">
        <f>#REF!</f>
        <v>#REF!</v>
      </c>
    </row>
    <row r="285" ht="12.75">
      <c r="M285" t="e">
        <f>#REF!</f>
        <v>#REF!</v>
      </c>
    </row>
    <row r="286" ht="12.75">
      <c r="M286" t="e">
        <f>#REF!</f>
        <v>#REF!</v>
      </c>
    </row>
    <row r="287" ht="12.75">
      <c r="M287" t="e">
        <f>#REF!</f>
        <v>#REF!</v>
      </c>
    </row>
    <row r="288" ht="12.75">
      <c r="M288" t="e">
        <f>#REF!</f>
        <v>#REF!</v>
      </c>
    </row>
    <row r="289" ht="12.75">
      <c r="M289" t="e">
        <f>#REF!</f>
        <v>#REF!</v>
      </c>
    </row>
    <row r="290" ht="12.75">
      <c r="M290" t="e">
        <f>#REF!</f>
        <v>#REF!</v>
      </c>
    </row>
    <row r="291" ht="12.75">
      <c r="M291" t="e">
        <f>#REF!</f>
        <v>#REF!</v>
      </c>
    </row>
    <row r="292" ht="12.75">
      <c r="M292" t="e">
        <f>#REF!</f>
        <v>#REF!</v>
      </c>
    </row>
    <row r="293" ht="12.75">
      <c r="M293" t="e">
        <f>#REF!</f>
        <v>#REF!</v>
      </c>
    </row>
    <row r="294" ht="12.75">
      <c r="M294" t="e">
        <f>#REF!</f>
        <v>#REF!</v>
      </c>
    </row>
    <row r="295" ht="12.75">
      <c r="M295" t="e">
        <f>#REF!</f>
        <v>#REF!</v>
      </c>
    </row>
    <row r="296" ht="12.75">
      <c r="M296" t="e">
        <f>#REF!</f>
        <v>#REF!</v>
      </c>
    </row>
    <row r="297" ht="12.75">
      <c r="M297" t="e">
        <f>#REF!</f>
        <v>#REF!</v>
      </c>
    </row>
    <row r="298" ht="12.75">
      <c r="M298" t="e">
        <f>#REF!</f>
        <v>#REF!</v>
      </c>
    </row>
    <row r="299" ht="12.75">
      <c r="M299" t="e">
        <f>#REF!</f>
        <v>#REF!</v>
      </c>
    </row>
    <row r="300" ht="12.75">
      <c r="M300" t="e">
        <f>#REF!</f>
        <v>#REF!</v>
      </c>
    </row>
    <row r="301" ht="12.75">
      <c r="M301" t="e">
        <f>#REF!</f>
        <v>#REF!</v>
      </c>
    </row>
    <row r="302" ht="12.75">
      <c r="M302" t="e">
        <f>#REF!</f>
        <v>#REF!</v>
      </c>
    </row>
    <row r="303" ht="12.75">
      <c r="M303" t="e">
        <f>#REF!</f>
        <v>#REF!</v>
      </c>
    </row>
    <row r="304" ht="12.75">
      <c r="M304" t="e">
        <f>#REF!</f>
        <v>#REF!</v>
      </c>
    </row>
    <row r="305" ht="12.75">
      <c r="M305" t="e">
        <f>#REF!</f>
        <v>#REF!</v>
      </c>
    </row>
    <row r="306" ht="12.75">
      <c r="M306" t="e">
        <f>#REF!</f>
        <v>#REF!</v>
      </c>
    </row>
    <row r="307" ht="12.75">
      <c r="M307" t="e">
        <f>#REF!</f>
        <v>#REF!</v>
      </c>
    </row>
    <row r="308" ht="12.75">
      <c r="M308" t="e">
        <f>#REF!</f>
        <v>#REF!</v>
      </c>
    </row>
    <row r="309" ht="12.75">
      <c r="M309" t="e">
        <f>#REF!</f>
        <v>#REF!</v>
      </c>
    </row>
    <row r="310" ht="12.75">
      <c r="M310" t="e">
        <f>#REF!</f>
        <v>#REF!</v>
      </c>
    </row>
    <row r="311" ht="12.75">
      <c r="M311" t="e">
        <f>#REF!</f>
        <v>#REF!</v>
      </c>
    </row>
    <row r="312" ht="12.75">
      <c r="M312" t="e">
        <f>#REF!</f>
        <v>#REF!</v>
      </c>
    </row>
    <row r="313" ht="12.75">
      <c r="M313" t="e">
        <f>#REF!</f>
        <v>#REF!</v>
      </c>
    </row>
    <row r="314" ht="12.75">
      <c r="M314" t="e">
        <f>#REF!</f>
        <v>#REF!</v>
      </c>
    </row>
    <row r="315" ht="12.75">
      <c r="M315" t="e">
        <f>#REF!</f>
        <v>#REF!</v>
      </c>
    </row>
    <row r="316" ht="12.75">
      <c r="M316" t="e">
        <f>#REF!</f>
        <v>#REF!</v>
      </c>
    </row>
    <row r="317" ht="12.75">
      <c r="M317" t="e">
        <f>#REF!</f>
        <v>#REF!</v>
      </c>
    </row>
    <row r="318" ht="12.75">
      <c r="M318" t="e">
        <f>#REF!</f>
        <v>#REF!</v>
      </c>
    </row>
    <row r="319" ht="12.75">
      <c r="M319" t="e">
        <f>#REF!</f>
        <v>#REF!</v>
      </c>
    </row>
    <row r="320" ht="12.75">
      <c r="M320" t="e">
        <f>#REF!</f>
        <v>#REF!</v>
      </c>
    </row>
    <row r="321" ht="12.75">
      <c r="M321" t="e">
        <f>#REF!</f>
        <v>#REF!</v>
      </c>
    </row>
    <row r="322" ht="12.75">
      <c r="M322" t="e">
        <f>#REF!</f>
        <v>#REF!</v>
      </c>
    </row>
    <row r="323" ht="12.75">
      <c r="M323" t="e">
        <f>#REF!</f>
        <v>#REF!</v>
      </c>
    </row>
    <row r="324" ht="12.75">
      <c r="M324" t="e">
        <f>#REF!</f>
        <v>#REF!</v>
      </c>
    </row>
    <row r="325" ht="12.75">
      <c r="M325" t="e">
        <f>#REF!</f>
        <v>#REF!</v>
      </c>
    </row>
    <row r="326" ht="12.75">
      <c r="M326" t="e">
        <f>#REF!</f>
        <v>#REF!</v>
      </c>
    </row>
    <row r="327" ht="12.75">
      <c r="M327" t="e">
        <f>#REF!</f>
        <v>#REF!</v>
      </c>
    </row>
    <row r="328" ht="12.75">
      <c r="M328" t="e">
        <f>#REF!</f>
        <v>#REF!</v>
      </c>
    </row>
    <row r="329" ht="12.75">
      <c r="M329" t="e">
        <f>#REF!</f>
        <v>#REF!</v>
      </c>
    </row>
    <row r="330" ht="12.75">
      <c r="M330" t="e">
        <f>#REF!</f>
        <v>#REF!</v>
      </c>
    </row>
    <row r="331" ht="12.75">
      <c r="M331" t="e">
        <f>#REF!</f>
        <v>#REF!</v>
      </c>
    </row>
    <row r="332" ht="12.75">
      <c r="M332" t="e">
        <f>#REF!</f>
        <v>#REF!</v>
      </c>
    </row>
    <row r="333" ht="12.75">
      <c r="M333" t="e">
        <f>#REF!</f>
        <v>#REF!</v>
      </c>
    </row>
    <row r="334" ht="12.75">
      <c r="M334" t="e">
        <f>#REF!</f>
        <v>#REF!</v>
      </c>
    </row>
    <row r="335" ht="12.75">
      <c r="M335" t="e">
        <f>#REF!</f>
        <v>#REF!</v>
      </c>
    </row>
    <row r="336" ht="12.75">
      <c r="M336" t="e">
        <f>#REF!</f>
        <v>#REF!</v>
      </c>
    </row>
  </sheetData>
  <sheetProtection/>
  <printOptions/>
  <pageMargins left="0.35433070866141736" right="0.35433070866141736" top="0.5905511811023623" bottom="0.5905511811023623" header="0" footer="0"/>
  <pageSetup horizontalDpi="300" verticalDpi="300" orientation="portrait" paperSize="9" r:id="rId4"/>
  <drawing r:id="rId3"/>
  <legacyDrawing r:id="rId2"/>
</worksheet>
</file>

<file path=xl/worksheets/sheet4.xml><?xml version="1.0" encoding="utf-8"?>
<worksheet xmlns="http://schemas.openxmlformats.org/spreadsheetml/2006/main" xmlns:r="http://schemas.openxmlformats.org/officeDocument/2006/relationships">
  <dimension ref="A1:U196"/>
  <sheetViews>
    <sheetView showZeros="0" zoomScalePageLayoutView="0" workbookViewId="0" topLeftCell="A1">
      <selection activeCell="K72" sqref="K72"/>
    </sheetView>
  </sheetViews>
  <sheetFormatPr defaultColWidth="9.140625" defaultRowHeight="12.75"/>
  <cols>
    <col min="1" max="1" width="2.28125" style="0" customWidth="1"/>
    <col min="2" max="2" width="3.28125" style="0" customWidth="1"/>
    <col min="3" max="4" width="3.7109375" style="0" customWidth="1"/>
    <col min="5" max="5" width="18.7109375" style="0" customWidth="1"/>
    <col min="6" max="6" width="1.7109375" style="0" customWidth="1"/>
    <col min="7" max="7" width="12.7109375" style="0" customWidth="1"/>
    <col min="8" max="8" width="1.7109375" style="0" customWidth="1"/>
    <col min="9" max="9" width="10.7109375" style="0" customWidth="1"/>
    <col min="10" max="10" width="1.7109375" style="0" customWidth="1"/>
    <col min="11" max="11" width="10.7109375" style="0" customWidth="1"/>
    <col min="12" max="12" width="1.7109375" style="0" customWidth="1"/>
    <col min="13" max="13" width="10.7109375" style="0" customWidth="1"/>
    <col min="14" max="14" width="2.140625" style="0" customWidth="1"/>
    <col min="15" max="15" width="10.140625" style="0" customWidth="1"/>
    <col min="16" max="16" width="1.7109375" style="0" customWidth="1"/>
    <col min="17" max="17" width="9.00390625" style="0" customWidth="1"/>
    <col min="18" max="18" width="7.140625" style="0" hidden="1" customWidth="1"/>
  </cols>
  <sheetData>
    <row r="1" spans="1:21" s="1" customFormat="1" ht="18" customHeight="1">
      <c r="A1" s="19" t="str">
        <f>Tytuł!$C$10</f>
        <v>Mistrzostwa Województwa</v>
      </c>
      <c r="B1" s="19"/>
      <c r="C1" s="19"/>
      <c r="D1" s="19"/>
      <c r="E1" s="19"/>
      <c r="F1" s="19"/>
      <c r="G1" s="19"/>
      <c r="H1" s="20" t="s">
        <v>17</v>
      </c>
      <c r="I1" s="13" t="str">
        <f>Tytuł!$C$14</f>
        <v>Paweł Marciszewski</v>
      </c>
      <c r="J1" s="20"/>
      <c r="K1" s="13"/>
      <c r="L1" s="19"/>
      <c r="M1" s="19"/>
      <c r="N1" s="19"/>
      <c r="O1" s="19"/>
      <c r="P1" s="19"/>
      <c r="Q1" s="19"/>
      <c r="R1" s="19"/>
      <c r="S1" s="19"/>
      <c r="T1" s="19"/>
      <c r="U1" s="19"/>
    </row>
    <row r="2" spans="1:21" ht="12.75">
      <c r="A2" s="4"/>
      <c r="B2" s="4"/>
      <c r="C2" s="4"/>
      <c r="D2" s="4"/>
      <c r="E2" s="4"/>
      <c r="F2" s="4"/>
      <c r="G2" s="4"/>
      <c r="H2" s="20" t="s">
        <v>4</v>
      </c>
      <c r="I2" s="13" t="str">
        <f>Tytuł!$G$10</f>
        <v>Skrzaty</v>
      </c>
      <c r="J2" s="20"/>
      <c r="K2" s="13"/>
      <c r="L2" s="4"/>
      <c r="M2" s="4"/>
      <c r="N2" s="4"/>
      <c r="O2" s="4"/>
      <c r="P2" s="4"/>
      <c r="Q2" s="4"/>
      <c r="R2" s="4"/>
      <c r="S2" s="4"/>
      <c r="T2" s="4"/>
      <c r="U2" s="4"/>
    </row>
    <row r="3" spans="1:21" ht="12.75">
      <c r="A3" s="4"/>
      <c r="B3" s="14" t="s">
        <v>18</v>
      </c>
      <c r="C3" s="14"/>
      <c r="D3" s="4"/>
      <c r="E3" s="4"/>
      <c r="F3" s="4"/>
      <c r="G3" s="4"/>
      <c r="H3" s="20" t="s">
        <v>5</v>
      </c>
      <c r="I3" s="13" t="str">
        <f>Tytuł!$G$12</f>
        <v>Warszawa</v>
      </c>
      <c r="J3" s="20"/>
      <c r="K3" s="13"/>
      <c r="L3" s="4"/>
      <c r="M3" s="4"/>
      <c r="N3" s="4"/>
      <c r="O3" s="4"/>
      <c r="P3" s="4"/>
      <c r="Q3" s="4"/>
      <c r="R3" s="4"/>
      <c r="S3" s="4"/>
      <c r="T3" s="4"/>
      <c r="U3" s="4"/>
    </row>
    <row r="4" spans="1:21" ht="12.75">
      <c r="A4" s="4"/>
      <c r="B4" s="89" t="s">
        <v>19</v>
      </c>
      <c r="C4" s="89"/>
      <c r="D4" s="4"/>
      <c r="E4" s="240"/>
      <c r="F4" s="4"/>
      <c r="G4" s="220"/>
      <c r="H4" s="20" t="s">
        <v>6</v>
      </c>
      <c r="I4" s="13" t="str">
        <f>Tytuł!$G$14</f>
        <v>18-20.05.2013</v>
      </c>
      <c r="J4" s="20"/>
      <c r="K4" s="13"/>
      <c r="L4" s="4"/>
      <c r="M4" s="4"/>
      <c r="N4" s="4"/>
      <c r="O4" s="4"/>
      <c r="P4" s="4"/>
      <c r="Q4" s="4"/>
      <c r="R4" s="4"/>
      <c r="S4" s="4"/>
      <c r="T4" s="4"/>
      <c r="U4" s="4"/>
    </row>
    <row r="5" spans="1:21" ht="9.75" customHeight="1">
      <c r="A5" s="4"/>
      <c r="B5" s="4"/>
      <c r="C5" s="4"/>
      <c r="D5" s="4"/>
      <c r="E5" s="240" t="s">
        <v>64</v>
      </c>
      <c r="F5" s="4"/>
      <c r="G5" s="4"/>
      <c r="H5" s="4"/>
      <c r="I5" s="4"/>
      <c r="J5" s="4"/>
      <c r="K5" s="4"/>
      <c r="L5" s="4"/>
      <c r="M5" s="4"/>
      <c r="N5" s="4"/>
      <c r="O5" s="4"/>
      <c r="P5" s="4"/>
      <c r="Q5" s="4"/>
      <c r="R5" s="4"/>
      <c r="S5" s="4"/>
      <c r="T5" s="4"/>
      <c r="U5" s="4"/>
    </row>
    <row r="6" spans="1:21" ht="9.75" customHeight="1">
      <c r="A6" s="61"/>
      <c r="B6" s="62" t="s">
        <v>20</v>
      </c>
      <c r="C6" s="62" t="s">
        <v>21</v>
      </c>
      <c r="D6" s="62" t="s">
        <v>8</v>
      </c>
      <c r="E6" s="61" t="s">
        <v>22</v>
      </c>
      <c r="F6" s="61"/>
      <c r="G6" s="62" t="s">
        <v>11</v>
      </c>
      <c r="H6" s="61"/>
      <c r="I6" s="62" t="s">
        <v>23</v>
      </c>
      <c r="J6" s="62"/>
      <c r="K6" s="62" t="s">
        <v>66</v>
      </c>
      <c r="L6" s="62"/>
      <c r="M6" s="62" t="s">
        <v>24</v>
      </c>
      <c r="N6" s="62"/>
      <c r="O6" s="62" t="s">
        <v>25</v>
      </c>
      <c r="P6" s="61"/>
      <c r="R6" s="4"/>
      <c r="S6" s="4"/>
      <c r="T6" s="4"/>
      <c r="U6" s="4"/>
    </row>
    <row r="7" spans="1:21" ht="6" customHeight="1">
      <c r="A7" s="63"/>
      <c r="B7" s="4"/>
      <c r="C7" s="4"/>
      <c r="D7" s="4"/>
      <c r="E7" s="4"/>
      <c r="F7" s="4"/>
      <c r="G7" s="4"/>
      <c r="H7" s="4"/>
      <c r="I7" s="4"/>
      <c r="J7" s="4"/>
      <c r="K7" s="4"/>
      <c r="L7" s="4"/>
      <c r="M7" s="4"/>
      <c r="N7" s="4"/>
      <c r="O7" s="4"/>
      <c r="P7" s="4"/>
      <c r="Q7" s="4"/>
      <c r="R7" s="90"/>
      <c r="S7" s="4"/>
      <c r="T7" s="4"/>
      <c r="U7" s="4"/>
    </row>
    <row r="8" spans="1:21" ht="9" customHeight="1">
      <c r="A8" s="70">
        <v>1</v>
      </c>
      <c r="B8" s="77">
        <f>IF($D8="","",VLOOKUP($D8,'Lista TG(S)'!$A$9:$J$72,7))</f>
        <v>0</v>
      </c>
      <c r="C8" s="77">
        <f>IF($D8="","",VLOOKUP($D8,'Lista TG(S)'!$A$9:$J$72,8))</f>
        <v>18</v>
      </c>
      <c r="D8" s="83">
        <v>1</v>
      </c>
      <c r="E8" s="78" t="str">
        <f>IF($D8="","",VLOOKUP($D8,'Lista TG(S)'!$A$9:$J$72,10))</f>
        <v>GUZOWSKI, MARCIN</v>
      </c>
      <c r="F8" s="79"/>
      <c r="G8" s="63" t="str">
        <f>IF($D8="","",VLOOKUP($D8,'Lista TG(S)'!$A$9:$J$72,4))</f>
        <v>MKS AM Tenis</v>
      </c>
      <c r="H8" s="4"/>
      <c r="I8" s="4"/>
      <c r="J8" s="4"/>
      <c r="K8" s="4"/>
      <c r="L8" s="4"/>
      <c r="M8" s="4"/>
      <c r="N8" s="4"/>
      <c r="O8" s="4"/>
      <c r="P8" s="4"/>
      <c r="Q8" s="4"/>
      <c r="R8" s="67" t="str">
        <f>IF($D8="","",VLOOKUP($D8,'Lista TG(S)'!$A$9:$J$72,2))</f>
        <v>GUZOWSKI</v>
      </c>
      <c r="S8" s="4"/>
      <c r="T8" s="4"/>
      <c r="U8" s="4"/>
    </row>
    <row r="9" spans="1:21" ht="9" customHeight="1">
      <c r="A9" s="72"/>
      <c r="B9" s="73"/>
      <c r="C9" s="73"/>
      <c r="D9" s="84"/>
      <c r="E9" s="68"/>
      <c r="F9" s="64"/>
      <c r="G9" s="86"/>
      <c r="H9" s="91" t="s">
        <v>74</v>
      </c>
      <c r="I9" s="96" t="str">
        <f>UPPER(IF(OR(H9="a",H9="as"),R8,IF(OR(H9="b",H9="bs"),R10,"")))</f>
        <v>GUZOWSKI</v>
      </c>
      <c r="J9" s="155"/>
      <c r="K9" s="156"/>
      <c r="L9" s="4"/>
      <c r="M9" s="4"/>
      <c r="N9" s="4"/>
      <c r="O9" s="4"/>
      <c r="P9" s="4"/>
      <c r="Q9" s="4"/>
      <c r="R9" s="67"/>
      <c r="S9" s="4"/>
      <c r="T9" s="4"/>
      <c r="U9" s="4"/>
    </row>
    <row r="10" spans="1:21" ht="9" customHeight="1">
      <c r="A10" s="74">
        <v>2</v>
      </c>
      <c r="B10" s="75">
        <f>IF($D10="","",VLOOKUP($D10,'Lista TG(S)'!$A$9:$J$72,7))</f>
        <v>0</v>
      </c>
      <c r="C10" s="75">
        <f>IF($D10="","",VLOOKUP($D10,'Lista TG(S)'!$A$9:$J$72,8))</f>
        <v>0</v>
      </c>
      <c r="D10" s="85">
        <v>36</v>
      </c>
      <c r="E10" s="69" t="str">
        <f>IF($D10="","",VLOOKUP($D10,'Lista TG(S)'!$A$9:$J$72,10))</f>
        <v>BYE, </v>
      </c>
      <c r="F10" s="9"/>
      <c r="G10" s="87">
        <f>IF($D10="","",VLOOKUP($D10,'Lista TG(S)'!$A$9:$J$72,4))</f>
        <v>0</v>
      </c>
      <c r="H10" s="92"/>
      <c r="I10" s="68"/>
      <c r="J10" s="206">
        <f>IF(OR(H9="a",H9="as"),D8,IF(OR(H9="b",H9="bs"),D10,""))</f>
        <v>1</v>
      </c>
      <c r="K10" s="207">
        <f>IF(OR(H9="a",H9="as"),D10,IF(OR(H9="b",H9="bs"),D8,""))</f>
        <v>36</v>
      </c>
      <c r="L10" s="4"/>
      <c r="M10" s="4"/>
      <c r="N10" s="4"/>
      <c r="O10" s="4"/>
      <c r="P10" s="4"/>
      <c r="Q10" s="4"/>
      <c r="R10" s="67" t="str">
        <f>IF($D10="","",VLOOKUP($D10,'Lista TG(S)'!$A$9:$J$72,2))</f>
        <v>BYE</v>
      </c>
      <c r="S10" s="4"/>
      <c r="T10" s="4"/>
      <c r="U10" s="4"/>
    </row>
    <row r="11" spans="1:21" ht="9" customHeight="1">
      <c r="A11" s="70"/>
      <c r="B11" s="23"/>
      <c r="C11" s="23"/>
      <c r="D11" s="71"/>
      <c r="E11" s="67"/>
      <c r="F11" s="4"/>
      <c r="G11" s="88"/>
      <c r="H11" s="93"/>
      <c r="I11" s="7"/>
      <c r="J11" s="95" t="s">
        <v>74</v>
      </c>
      <c r="K11" s="96" t="str">
        <f>UPPER(IF(OR(J11="a",J11="as"),I9,IF(OR(J11="b",J11="bs"),I13,"")))</f>
        <v>GUZOWSKI</v>
      </c>
      <c r="L11" s="158"/>
      <c r="M11" s="159"/>
      <c r="N11" s="4"/>
      <c r="O11" s="4"/>
      <c r="P11" s="4"/>
      <c r="Q11" s="4"/>
      <c r="R11" s="90"/>
      <c r="S11" s="4"/>
      <c r="T11" s="4"/>
      <c r="U11" s="4"/>
    </row>
    <row r="12" spans="1:21" ht="9" customHeight="1">
      <c r="A12" s="70">
        <v>3</v>
      </c>
      <c r="B12" s="75">
        <f>IF($D12="","",VLOOKUP($D12,'Lista TG(S)'!$A$9:$J$72,7))</f>
        <v>0</v>
      </c>
      <c r="C12" s="75">
        <f>IF($D12="","",VLOOKUP($D12,'Lista TG(S)'!$A$9:$J$72,8))</f>
        <v>183</v>
      </c>
      <c r="D12" s="85">
        <v>35</v>
      </c>
      <c r="E12" s="69" t="str">
        <f>IF($D12="","",VLOOKUP($D12,'Lista TG(S)'!$A$9:$J$72,10))</f>
        <v>MICHAŁOWSKI, ANTONI</v>
      </c>
      <c r="F12" s="9"/>
      <c r="G12" s="87" t="str">
        <f>IF($D12="","",VLOOKUP($D12,'Lista TG(S)'!$A$9:$J$72,4))</f>
        <v>WTS DeSki</v>
      </c>
      <c r="H12" s="93"/>
      <c r="I12" s="7"/>
      <c r="J12" s="95"/>
      <c r="K12" s="68" t="s">
        <v>264</v>
      </c>
      <c r="L12" s="206">
        <f>IF(OR(J11="a",J11="as"),J10,IF(OR(J11="b",J11="bs"),J14,""))</f>
        <v>1</v>
      </c>
      <c r="M12" s="207">
        <f>IF(OR(J11="a",J11="as"),J14,IF(OR(J11="b",J11="bs"),J10,""))</f>
        <v>35</v>
      </c>
      <c r="N12" s="4"/>
      <c r="O12" s="4"/>
      <c r="P12" s="4"/>
      <c r="Q12" s="4"/>
      <c r="R12" s="67" t="str">
        <f>IF($D12="","",VLOOKUP($D12,'Lista TG(S)'!$A$9:$J$72,2))</f>
        <v>MICHAŁOWSKI</v>
      </c>
      <c r="S12" s="4"/>
      <c r="T12" s="4"/>
      <c r="U12" s="4"/>
    </row>
    <row r="13" spans="1:21" ht="9" customHeight="1">
      <c r="A13" s="72"/>
      <c r="B13" s="73"/>
      <c r="C13" s="73"/>
      <c r="D13" s="84"/>
      <c r="E13" s="68"/>
      <c r="F13" s="64"/>
      <c r="G13" s="86"/>
      <c r="H13" s="91" t="s">
        <v>228</v>
      </c>
      <c r="I13" s="96" t="str">
        <f>UPPER(IF(OR(H13="a",H13="as"),R12,IF(OR(H13="b",H13="bs"),R14,"")))</f>
        <v>MICHAŁOWSKI</v>
      </c>
      <c r="J13" s="157"/>
      <c r="K13" s="156"/>
      <c r="L13" s="95"/>
      <c r="M13" s="4"/>
      <c r="N13" s="4"/>
      <c r="O13" s="4"/>
      <c r="P13" s="4"/>
      <c r="Q13" s="4"/>
      <c r="R13" s="90"/>
      <c r="S13" s="4"/>
      <c r="T13" s="4"/>
      <c r="U13" s="4"/>
    </row>
    <row r="14" spans="1:21" ht="9" customHeight="1">
      <c r="A14" s="74">
        <v>4</v>
      </c>
      <c r="B14" s="75">
        <f>IF($D14="","",VLOOKUP($D14,'Lista TG(S)'!$A$9:$J$72,7))</f>
        <v>0</v>
      </c>
      <c r="C14" s="75">
        <f>IF($D14="","",VLOOKUP($D14,'Lista TG(S)'!$A$9:$J$72,8))</f>
        <v>0</v>
      </c>
      <c r="D14" s="85">
        <v>36</v>
      </c>
      <c r="E14" s="69" t="str">
        <f>IF($D14="","",VLOOKUP($D14,'Lista TG(S)'!$A$9:$J$72,10))</f>
        <v>BYE, </v>
      </c>
      <c r="F14" s="9"/>
      <c r="G14" s="87">
        <f>IF($D14="","",VLOOKUP($D14,'Lista TG(S)'!$A$9:$J$72,4))</f>
        <v>0</v>
      </c>
      <c r="H14" s="92"/>
      <c r="I14" s="67"/>
      <c r="J14" s="214">
        <f>IF(OR(H13="a",H13="as"),D12,IF(OR(H13="b",H13="bs"),D14,""))</f>
        <v>35</v>
      </c>
      <c r="K14" s="207">
        <f>IF(OR(H13="a",H13="as"),D14,IF(OR(H13="b",H13="bs"),D12,""))</f>
        <v>36</v>
      </c>
      <c r="L14" s="95"/>
      <c r="M14" s="4"/>
      <c r="N14" s="4"/>
      <c r="O14" s="4"/>
      <c r="P14" s="4"/>
      <c r="Q14" s="4"/>
      <c r="R14" s="67" t="str">
        <f>IF($D14="","",VLOOKUP($D14,'Lista TG(S)'!$A$9:$J$72,2))</f>
        <v>BYE</v>
      </c>
      <c r="S14" s="4"/>
      <c r="T14" s="4"/>
      <c r="U14" s="4"/>
    </row>
    <row r="15" spans="1:21" ht="9" customHeight="1">
      <c r="A15" s="70"/>
      <c r="B15" s="23"/>
      <c r="C15" s="23"/>
      <c r="D15" s="71"/>
      <c r="E15" s="67"/>
      <c r="F15" s="4"/>
      <c r="G15" s="88"/>
      <c r="H15" s="93"/>
      <c r="I15" s="4"/>
      <c r="J15" s="93"/>
      <c r="K15" s="7"/>
      <c r="L15" s="95" t="s">
        <v>74</v>
      </c>
      <c r="M15" s="96" t="str">
        <f>UPPER(IF(OR(L15="a",L15="as"),K11,IF(OR(L15="b",L15="bs"),K19,"")))</f>
        <v>GUZOWSKI</v>
      </c>
      <c r="N15" s="158"/>
      <c r="O15" s="159"/>
      <c r="P15" s="4"/>
      <c r="Q15" s="4"/>
      <c r="R15" s="90"/>
      <c r="S15" s="4"/>
      <c r="T15" s="4"/>
      <c r="U15" s="4"/>
    </row>
    <row r="16" spans="1:21" ht="9" customHeight="1">
      <c r="A16" s="70">
        <v>5</v>
      </c>
      <c r="B16" s="75">
        <f>IF($D16="","",VLOOKUP($D16,'Lista TG(S)'!$A$9:$J$72,7))</f>
        <v>0</v>
      </c>
      <c r="C16" s="75">
        <f>IF($D16="","",VLOOKUP($D16,'Lista TG(S)'!$A$9:$J$72,8))</f>
        <v>0</v>
      </c>
      <c r="D16" s="85">
        <v>36</v>
      </c>
      <c r="E16" s="69" t="str">
        <f>IF($D16="","",VLOOKUP($D16,'Lista TG(S)'!$A$9:$J$72,10))</f>
        <v>BYE, </v>
      </c>
      <c r="F16" s="9"/>
      <c r="G16" s="87">
        <f>IF($D16="","",VLOOKUP($D16,'Lista TG(S)'!$A$9:$J$72,4))</f>
        <v>0</v>
      </c>
      <c r="H16" s="93"/>
      <c r="I16" s="4"/>
      <c r="J16" s="93"/>
      <c r="K16" s="7"/>
      <c r="L16" s="95"/>
      <c r="M16" s="68" t="s">
        <v>264</v>
      </c>
      <c r="N16" s="206">
        <f>IF(OR(L15="a",L15="as"),L12,IF(OR(L15="b",L15="bs"),L20,""))</f>
        <v>1</v>
      </c>
      <c r="O16" s="207">
        <f>IF(OR(L15="a",L15="as"),L20,IF(OR(L15="b",L15="bs"),L12,""))</f>
        <v>24</v>
      </c>
      <c r="P16" s="4"/>
      <c r="Q16" s="4"/>
      <c r="R16" s="67" t="str">
        <f>IF($D16="","",VLOOKUP($D16,'Lista TG(S)'!$A$9:$J$72,2))</f>
        <v>BYE</v>
      </c>
      <c r="S16" s="4"/>
      <c r="T16" s="4"/>
      <c r="U16" s="4"/>
    </row>
    <row r="17" spans="1:21" ht="9" customHeight="1">
      <c r="A17" s="72"/>
      <c r="B17" s="73"/>
      <c r="C17" s="73"/>
      <c r="D17" s="84"/>
      <c r="E17" s="68"/>
      <c r="F17" s="64"/>
      <c r="G17" s="86"/>
      <c r="H17" s="91" t="s">
        <v>229</v>
      </c>
      <c r="I17" s="96" t="str">
        <f>UPPER(IF(OR(H17="a",H17="as"),R16,IF(OR(H17="b",H17="bs"),R18,"")))</f>
        <v>MAŃKOWSKI</v>
      </c>
      <c r="J17" s="155"/>
      <c r="K17" s="156"/>
      <c r="L17" s="95"/>
      <c r="M17" s="7"/>
      <c r="N17" s="8"/>
      <c r="O17" s="4"/>
      <c r="P17" s="4"/>
      <c r="Q17" s="4"/>
      <c r="R17" s="90"/>
      <c r="S17" s="4"/>
      <c r="T17" s="4"/>
      <c r="U17" s="4"/>
    </row>
    <row r="18" spans="1:21" ht="9" customHeight="1">
      <c r="A18" s="74">
        <v>6</v>
      </c>
      <c r="B18" s="75">
        <f>IF($D18="","",VLOOKUP($D18,'Lista TG(S)'!$A$9:$J$72,7))</f>
        <v>0</v>
      </c>
      <c r="C18" s="75">
        <f>IF($D18="","",VLOOKUP($D18,'Lista TG(S)'!$A$9:$J$72,8))</f>
        <v>199</v>
      </c>
      <c r="D18" s="85">
        <v>24</v>
      </c>
      <c r="E18" s="69" t="str">
        <f>IF($D18="","",VLOOKUP($D18,'Lista TG(S)'!$A$9:$J$72,10))</f>
        <v>MAŃKOWSKI, DANIEL</v>
      </c>
      <c r="F18" s="9"/>
      <c r="G18" s="87" t="str">
        <f>IF($D18="","",VLOOKUP($D18,'Lista TG(S)'!$A$9:$J$72,4))</f>
        <v>UKS Tenisowe ASY</v>
      </c>
      <c r="H18" s="92"/>
      <c r="I18" s="68"/>
      <c r="J18" s="206">
        <f>IF(OR(H17="a",H17="as"),D16,IF(OR(H17="b",H17="bs"),D18,""))</f>
        <v>24</v>
      </c>
      <c r="K18" s="207">
        <f>IF(OR(H17="a",H17="as"),D18,IF(OR(H17="b",H17="bs"),D16,""))</f>
        <v>36</v>
      </c>
      <c r="L18" s="95"/>
      <c r="M18" s="7"/>
      <c r="N18" s="8"/>
      <c r="O18" s="4"/>
      <c r="P18" s="4"/>
      <c r="Q18" s="4"/>
      <c r="R18" s="67" t="str">
        <f>IF($D18="","",VLOOKUP($D18,'Lista TG(S)'!$A$9:$J$72,2))</f>
        <v>MAŃKOWSKI</v>
      </c>
      <c r="S18" s="4"/>
      <c r="T18" s="4"/>
      <c r="U18" s="4"/>
    </row>
    <row r="19" spans="1:21" ht="9" customHeight="1">
      <c r="A19" s="70"/>
      <c r="B19" s="23"/>
      <c r="C19" s="23"/>
      <c r="D19" s="71"/>
      <c r="E19" s="67"/>
      <c r="F19" s="4"/>
      <c r="G19" s="88"/>
      <c r="H19" s="93"/>
      <c r="I19" s="7"/>
      <c r="J19" s="95" t="s">
        <v>228</v>
      </c>
      <c r="K19" s="96" t="str">
        <f>UPPER(IF(OR(J19="a",J19="as"),I17,IF(OR(J19="b",J19="bs"),I21,"")))</f>
        <v>MAŃKOWSKI</v>
      </c>
      <c r="L19" s="92"/>
      <c r="M19" s="7"/>
      <c r="N19" s="8"/>
      <c r="O19" s="4"/>
      <c r="P19" s="4"/>
      <c r="Q19" s="4"/>
      <c r="R19" s="90"/>
      <c r="S19" s="4"/>
      <c r="T19" s="4"/>
      <c r="U19" s="4"/>
    </row>
    <row r="20" spans="1:21" ht="9" customHeight="1">
      <c r="A20" s="70">
        <v>7</v>
      </c>
      <c r="B20" s="75">
        <f>IF($D20="","",VLOOKUP($D20,'Lista TG(S)'!$A$9:$J$72,7))</f>
        <v>0</v>
      </c>
      <c r="C20" s="75">
        <f>IF($D20="","",VLOOKUP($D20,'Lista TG(S)'!$A$9:$J$72,8))</f>
        <v>0</v>
      </c>
      <c r="D20" s="85">
        <v>36</v>
      </c>
      <c r="E20" s="69" t="str">
        <f>IF($D20="","",VLOOKUP($D20,'Lista TG(S)'!$A$9:$J$72,10))</f>
        <v>BYE, </v>
      </c>
      <c r="F20" s="9"/>
      <c r="G20" s="87">
        <f>IF($D20="","",VLOOKUP($D20,'Lista TG(S)'!$A$9:$J$72,4))</f>
        <v>0</v>
      </c>
      <c r="H20" s="93"/>
      <c r="I20" s="7"/>
      <c r="J20" s="95"/>
      <c r="K20" s="67" t="s">
        <v>265</v>
      </c>
      <c r="L20" s="214">
        <f>IF(OR(J19="a",J19="as"),J18,IF(OR(J19="b",J19="bs"),J22,""))</f>
        <v>24</v>
      </c>
      <c r="M20" s="207">
        <f>IF(OR(J19="a",J19="as"),J22,IF(OR(J19="b",J19="bs"),J18,""))</f>
        <v>13</v>
      </c>
      <c r="N20" s="8"/>
      <c r="O20" s="4"/>
      <c r="P20" s="4"/>
      <c r="Q20" s="4"/>
      <c r="R20" s="67" t="str">
        <f>IF($D20="","",VLOOKUP($D20,'Lista TG(S)'!$A$9:$J$72,2))</f>
        <v>BYE</v>
      </c>
      <c r="S20" s="4"/>
      <c r="T20" s="4"/>
      <c r="U20" s="4"/>
    </row>
    <row r="21" spans="1:21" ht="9" customHeight="1">
      <c r="A21" s="72"/>
      <c r="B21" s="73"/>
      <c r="C21" s="73"/>
      <c r="D21" s="84"/>
      <c r="E21" s="68"/>
      <c r="F21" s="64"/>
      <c r="G21" s="86"/>
      <c r="H21" s="91" t="s">
        <v>230</v>
      </c>
      <c r="I21" s="96" t="str">
        <f>UPPER(IF(OR(H21="a",H21="as"),R20,IF(OR(H21="b",H21="bs"),R22,"")))</f>
        <v>SEIDEL</v>
      </c>
      <c r="J21" s="92"/>
      <c r="K21" s="4"/>
      <c r="L21" s="93"/>
      <c r="M21" s="7"/>
      <c r="N21" s="8"/>
      <c r="O21" s="4"/>
      <c r="P21" s="4"/>
      <c r="Q21" s="4"/>
      <c r="R21" s="90"/>
      <c r="S21" s="4"/>
      <c r="T21" s="4"/>
      <c r="U21" s="4"/>
    </row>
    <row r="22" spans="1:21" ht="9" customHeight="1">
      <c r="A22" s="74">
        <v>8</v>
      </c>
      <c r="B22" s="80">
        <f>IF($D22="","",VLOOKUP($D22,'Lista TG(S)'!$A$9:$J$72,7))</f>
        <v>0</v>
      </c>
      <c r="C22" s="80">
        <f>IF($D22="","",VLOOKUP($D22,'Lista TG(S)'!$A$9:$J$72,8))</f>
        <v>119</v>
      </c>
      <c r="D22" s="83">
        <v>13</v>
      </c>
      <c r="E22" s="81" t="str">
        <f>IF($D22="","",VLOOKUP($D22,'Lista TG(S)'!$A$9:$J$72,10))</f>
        <v>SEIDEL, MICHAŁ</v>
      </c>
      <c r="F22" s="82"/>
      <c r="G22" s="65" t="str">
        <f>IF($D22="","",VLOOKUP($D22,'Lista TG(S)'!$A$9:$J$72,4))</f>
        <v>KS TENNIS LIFE Brwinów</v>
      </c>
      <c r="H22" s="92"/>
      <c r="I22" s="67"/>
      <c r="J22" s="214">
        <f>IF(OR(H21="a",H21="as"),D20,IF(OR(H21="b",H21="bs"),D22,""))</f>
        <v>13</v>
      </c>
      <c r="K22" s="207">
        <f>IF(OR(H21="a",H21="as"),D22,IF(OR(H21="b",H21="bs"),D20,""))</f>
        <v>36</v>
      </c>
      <c r="L22" s="93"/>
      <c r="M22" s="7"/>
      <c r="N22" s="8"/>
      <c r="O22" s="4"/>
      <c r="P22" s="4"/>
      <c r="Q22" s="4"/>
      <c r="R22" s="67" t="str">
        <f>IF($D22="","",VLOOKUP($D22,'Lista TG(S)'!$A$9:$J$72,2))</f>
        <v>SEIDEL</v>
      </c>
      <c r="S22" s="4"/>
      <c r="T22" s="4"/>
      <c r="U22" s="4"/>
    </row>
    <row r="23" spans="1:21" ht="9" customHeight="1">
      <c r="A23" s="70"/>
      <c r="B23" s="23"/>
      <c r="C23" s="23"/>
      <c r="D23" s="71"/>
      <c r="E23" s="67"/>
      <c r="F23" s="4"/>
      <c r="G23" s="88"/>
      <c r="H23" s="93"/>
      <c r="I23" s="4"/>
      <c r="J23" s="93"/>
      <c r="K23" s="66"/>
      <c r="L23" s="93"/>
      <c r="M23" s="7"/>
      <c r="N23" s="95" t="s">
        <v>28</v>
      </c>
      <c r="O23" s="96" t="str">
        <f>UPPER(IF(OR(N23="a",N23="as"),M15,IF(OR(N23="b",N23="bs"),M31,"")))</f>
        <v>GUZOWSKI</v>
      </c>
      <c r="P23" s="4"/>
      <c r="Q23" s="4"/>
      <c r="R23" s="90"/>
      <c r="S23" s="4"/>
      <c r="T23" s="4"/>
      <c r="U23" s="4"/>
    </row>
    <row r="24" spans="1:21" ht="9" customHeight="1">
      <c r="A24" s="70">
        <v>9</v>
      </c>
      <c r="B24" s="77">
        <f>IF($D24="","",VLOOKUP($D24,'Lista TG(S)'!$A$9:$J$72,7))</f>
        <v>0</v>
      </c>
      <c r="C24" s="77">
        <f>IF($D24="","",VLOOKUP($D24,'Lista TG(S)'!$A$9:$J$72,8))</f>
        <v>108</v>
      </c>
      <c r="D24" s="83">
        <v>12</v>
      </c>
      <c r="E24" s="78" t="str">
        <f>IF($D24="","",VLOOKUP($D24,'Lista TG(S)'!$A$9:$J$72,10))</f>
        <v>PŁUSA, JAKUB</v>
      </c>
      <c r="F24" s="79"/>
      <c r="G24" s="63" t="str">
        <f>IF($D24="","",VLOOKUP($D24,'Lista TG(S)'!$A$9:$J$72,4))</f>
        <v>UKT Radość 90</v>
      </c>
      <c r="H24" s="93"/>
      <c r="I24" s="4"/>
      <c r="J24" s="93"/>
      <c r="K24" s="4"/>
      <c r="L24" s="93"/>
      <c r="M24" s="7"/>
      <c r="N24" s="8"/>
      <c r="O24" s="68" t="s">
        <v>267</v>
      </c>
      <c r="P24" s="208">
        <f>IF(OR(N23="a",N23="as"),N16,IF(OR(N23="b",N23="bs"),N32,""))</f>
        <v>1</v>
      </c>
      <c r="Q24" s="207">
        <f>IF(OR(N23="a",N23="as"),N32,IF(OR(N23="b",N23="bs"),N16,""))</f>
        <v>8</v>
      </c>
      <c r="R24" s="67" t="str">
        <f>IF($D24="","",VLOOKUP($D24,'Lista TG(S)'!$A$9:$J$72,2))</f>
        <v>PŁUSA</v>
      </c>
      <c r="S24" s="4"/>
      <c r="T24" s="4"/>
      <c r="U24" s="4"/>
    </row>
    <row r="25" spans="1:21" ht="9" customHeight="1">
      <c r="A25" s="72"/>
      <c r="B25" s="73"/>
      <c r="C25" s="73"/>
      <c r="D25" s="84"/>
      <c r="E25" s="68"/>
      <c r="F25" s="64"/>
      <c r="G25" s="86"/>
      <c r="H25" s="91" t="s">
        <v>74</v>
      </c>
      <c r="I25" s="96" t="str">
        <f>UPPER(IF(OR(H25="a",H25="as"),R24,IF(OR(H25="b",H25="bs"),R26,"")))</f>
        <v>PŁUSA</v>
      </c>
      <c r="J25" s="155"/>
      <c r="K25" s="156"/>
      <c r="L25" s="93"/>
      <c r="M25" s="7"/>
      <c r="N25" s="8"/>
      <c r="O25" s="7"/>
      <c r="P25" s="7"/>
      <c r="Q25" s="7"/>
      <c r="R25" s="90"/>
      <c r="S25" s="4"/>
      <c r="T25" s="4"/>
      <c r="U25" s="4"/>
    </row>
    <row r="26" spans="1:21" ht="9" customHeight="1">
      <c r="A26" s="74">
        <v>10</v>
      </c>
      <c r="B26" s="75">
        <f>IF($D26="","",VLOOKUP($D26,'Lista TG(S)'!$A$9:$J$72,7))</f>
        <v>0</v>
      </c>
      <c r="C26" s="75">
        <f>IF($D26="","",VLOOKUP($D26,'Lista TG(S)'!$A$9:$J$72,8))</f>
        <v>0</v>
      </c>
      <c r="D26" s="85">
        <v>36</v>
      </c>
      <c r="E26" s="69" t="str">
        <f>IF($D26="","",VLOOKUP($D26,'Lista TG(S)'!$A$9:$J$72,10))</f>
        <v>BYE, </v>
      </c>
      <c r="F26" s="9"/>
      <c r="G26" s="87">
        <f>IF($D26="","",VLOOKUP($D26,'Lista TG(S)'!$A$9:$J$72,4))</f>
        <v>0</v>
      </c>
      <c r="H26" s="92"/>
      <c r="I26" s="68"/>
      <c r="J26" s="206">
        <f>IF(OR(H25="a",H25="as"),D24,IF(OR(H25="b",H25="bs"),D26,""))</f>
        <v>12</v>
      </c>
      <c r="K26" s="207">
        <f>IF(OR(H25="a",H25="as"),D26,IF(OR(H25="b",H25="bs"),D24,""))</f>
        <v>36</v>
      </c>
      <c r="L26" s="93"/>
      <c r="M26" s="7"/>
      <c r="N26" s="8"/>
      <c r="O26" s="7"/>
      <c r="P26" s="7"/>
      <c r="Q26" s="7"/>
      <c r="R26" s="67" t="str">
        <f>IF($D26="","",VLOOKUP($D26,'Lista TG(S)'!$A$9:$J$72,2))</f>
        <v>BYE</v>
      </c>
      <c r="S26" s="4"/>
      <c r="T26" s="4"/>
      <c r="U26" s="4"/>
    </row>
    <row r="27" spans="1:21" ht="9" customHeight="1">
      <c r="A27" s="70"/>
      <c r="B27" s="23"/>
      <c r="C27" s="23"/>
      <c r="D27" s="71"/>
      <c r="E27" s="67"/>
      <c r="F27" s="4"/>
      <c r="G27" s="88"/>
      <c r="H27" s="93"/>
      <c r="I27" s="7"/>
      <c r="J27" s="95" t="s">
        <v>74</v>
      </c>
      <c r="K27" s="96" t="str">
        <f>UPPER(IF(OR(J27="a",J27="as"),I25,IF(OR(J27="b",J27="bs"),I29,"")))</f>
        <v>PŁUSA</v>
      </c>
      <c r="L27" s="158"/>
      <c r="M27" s="159"/>
      <c r="N27" s="8"/>
      <c r="O27" s="7"/>
      <c r="P27" s="7"/>
      <c r="Q27" s="7"/>
      <c r="R27" s="90"/>
      <c r="S27" s="4"/>
      <c r="T27" s="4"/>
      <c r="U27" s="4"/>
    </row>
    <row r="28" spans="1:21" ht="9" customHeight="1">
      <c r="A28" s="70">
        <v>11</v>
      </c>
      <c r="B28" s="75">
        <f>IF($D28="","",VLOOKUP($D28,'Lista TG(S)'!$A$9:$J$72,7))</f>
        <v>0</v>
      </c>
      <c r="C28" s="75">
        <f>IF($D28="","",VLOOKUP($D28,'Lista TG(S)'!$A$9:$J$72,8))</f>
        <v>203</v>
      </c>
      <c r="D28" s="85">
        <v>25</v>
      </c>
      <c r="E28" s="69" t="str">
        <f>IF($D28="","",VLOOKUP($D28,'Lista TG(S)'!$A$9:$J$72,10))</f>
        <v>SMOLIŃSKI, MATEUSZ</v>
      </c>
      <c r="F28" s="9"/>
      <c r="G28" s="87" t="str">
        <f>IF($D28="","",VLOOKUP($D28,'Lista TG(S)'!$A$9:$J$72,4))</f>
        <v>UKT Radość 90</v>
      </c>
      <c r="H28" s="93"/>
      <c r="I28" s="7"/>
      <c r="J28" s="95"/>
      <c r="K28" s="68" t="s">
        <v>266</v>
      </c>
      <c r="L28" s="206">
        <f>IF(OR(J27="a",J27="as"),J26,IF(OR(J27="b",J27="bs"),J30,""))</f>
        <v>12</v>
      </c>
      <c r="M28" s="207">
        <f>IF(OR(J27="a",J27="as"),J30,IF(OR(J27="b",J27="bs"),J26,""))</f>
        <v>25</v>
      </c>
      <c r="N28" s="8"/>
      <c r="O28" s="7"/>
      <c r="P28" s="7"/>
      <c r="Q28" s="7"/>
      <c r="R28" s="67" t="str">
        <f>IF($D28="","",VLOOKUP($D28,'Lista TG(S)'!$A$9:$J$72,2))</f>
        <v>SMOLIŃSKI</v>
      </c>
      <c r="S28" s="4"/>
      <c r="T28" s="4"/>
      <c r="U28" s="4"/>
    </row>
    <row r="29" spans="1:21" ht="9" customHeight="1">
      <c r="A29" s="72"/>
      <c r="B29" s="73"/>
      <c r="C29" s="73"/>
      <c r="D29" s="84"/>
      <c r="E29" s="68"/>
      <c r="F29" s="64"/>
      <c r="G29" s="86"/>
      <c r="H29" s="91" t="s">
        <v>228</v>
      </c>
      <c r="I29" s="96" t="str">
        <f>UPPER(IF(OR(H29="a",H29="as"),R28,IF(OR(H29="b",H29="bs"),R30,"")))</f>
        <v>SMOLIŃSKI</v>
      </c>
      <c r="J29" s="92"/>
      <c r="K29" s="7"/>
      <c r="L29" s="95"/>
      <c r="M29" s="7"/>
      <c r="N29" s="8"/>
      <c r="O29" s="7"/>
      <c r="P29" s="7"/>
      <c r="Q29" s="7"/>
      <c r="R29" s="90"/>
      <c r="S29" s="4"/>
      <c r="T29" s="4"/>
      <c r="U29" s="4"/>
    </row>
    <row r="30" spans="1:21" ht="9" customHeight="1">
      <c r="A30" s="74">
        <v>12</v>
      </c>
      <c r="B30" s="75">
        <f>IF($D30="","",VLOOKUP($D30,'Lista TG(S)'!$A$9:$J$72,7))</f>
        <v>0</v>
      </c>
      <c r="C30" s="75">
        <f>IF($D30="","",VLOOKUP($D30,'Lista TG(S)'!$A$9:$J$72,8))</f>
        <v>0</v>
      </c>
      <c r="D30" s="85">
        <v>36</v>
      </c>
      <c r="E30" s="69" t="str">
        <f>IF($D30="","",VLOOKUP($D30,'Lista TG(S)'!$A$9:$J$72,10))</f>
        <v>BYE, </v>
      </c>
      <c r="F30" s="9"/>
      <c r="G30" s="87">
        <f>IF($D30="","",VLOOKUP($D30,'Lista TG(S)'!$A$9:$J$72,4))</f>
        <v>0</v>
      </c>
      <c r="H30" s="92"/>
      <c r="I30" s="67"/>
      <c r="J30" s="214">
        <f>IF(OR(H29="a",H29="as"),D28,IF(OR(H29="b",H29="bs"),D30,""))</f>
        <v>25</v>
      </c>
      <c r="K30" s="207">
        <f>IF(OR(H29="a",H29="as"),D30,IF(OR(H29="b",H29="bs"),D28,""))</f>
        <v>36</v>
      </c>
      <c r="L30" s="95"/>
      <c r="M30" s="7"/>
      <c r="N30" s="8"/>
      <c r="O30" s="7"/>
      <c r="P30" s="7"/>
      <c r="Q30" s="7"/>
      <c r="R30" s="67" t="str">
        <f>IF($D30="","",VLOOKUP($D30,'Lista TG(S)'!$A$9:$J$72,2))</f>
        <v>BYE</v>
      </c>
      <c r="S30" s="4"/>
      <c r="T30" s="4"/>
      <c r="U30" s="4"/>
    </row>
    <row r="31" spans="1:21" ht="9" customHeight="1">
      <c r="A31" s="70"/>
      <c r="B31" s="23"/>
      <c r="C31" s="23"/>
      <c r="D31" s="71"/>
      <c r="E31" s="67"/>
      <c r="F31" s="4"/>
      <c r="G31" s="88"/>
      <c r="H31" s="93"/>
      <c r="I31" s="4"/>
      <c r="J31" s="93"/>
      <c r="K31" s="7"/>
      <c r="L31" s="95" t="s">
        <v>230</v>
      </c>
      <c r="M31" s="96" t="str">
        <f>UPPER(IF(OR(L31="a",L31="as"),K27,IF(OR(L31="b",L31="bs"),K35,"")))</f>
        <v>MARCHEWKA</v>
      </c>
      <c r="N31" s="10"/>
      <c r="O31" s="7"/>
      <c r="P31" s="7"/>
      <c r="Q31" s="7"/>
      <c r="R31" s="90"/>
      <c r="S31" s="4"/>
      <c r="T31" s="4"/>
      <c r="U31" s="4"/>
    </row>
    <row r="32" spans="1:21" ht="9" customHeight="1">
      <c r="A32" s="70">
        <v>13</v>
      </c>
      <c r="B32" s="75">
        <f>IF($D32="","",VLOOKUP($D32,'Lista TG(S)'!$A$9:$J$72,7))</f>
        <v>0</v>
      </c>
      <c r="C32" s="75">
        <f>IF($D32="","",VLOOKUP($D32,'Lista TG(S)'!$A$9:$J$72,8))</f>
        <v>146</v>
      </c>
      <c r="D32" s="85">
        <v>17</v>
      </c>
      <c r="E32" s="69" t="str">
        <f>IF($D32="","",VLOOKUP($D32,'Lista TG(S)'!$A$9:$J$72,10))</f>
        <v>WOLAK, OLGIERD</v>
      </c>
      <c r="F32" s="9"/>
      <c r="G32" s="87" t="str">
        <f>IF($D32="","",VLOOKUP($D32,'Lista TG(S)'!$A$9:$J$72,4))</f>
        <v>PS-Tennis A.Tajchman</v>
      </c>
      <c r="H32" s="93"/>
      <c r="I32" s="4"/>
      <c r="J32" s="93"/>
      <c r="K32" s="7"/>
      <c r="L32" s="95"/>
      <c r="M32" s="67" t="s">
        <v>263</v>
      </c>
      <c r="N32" s="214">
        <f>IF(OR(L31="a",L31="as"),L28,IF(OR(L31="b",L31="bs"),L36,""))</f>
        <v>8</v>
      </c>
      <c r="O32" s="207">
        <f>IF(OR(L31="a",L31="as"),L36,IF(OR(L31="b",L31="bs"),L28,""))</f>
        <v>12</v>
      </c>
      <c r="P32" s="7"/>
      <c r="Q32" s="7"/>
      <c r="R32" s="67" t="str">
        <f>IF($D32="","",VLOOKUP($D32,'Lista TG(S)'!$A$9:$J$72,2))</f>
        <v>WOLAK</v>
      </c>
      <c r="S32" s="4"/>
      <c r="T32" s="4"/>
      <c r="U32" s="4"/>
    </row>
    <row r="33" spans="1:21" ht="9" customHeight="1">
      <c r="A33" s="72"/>
      <c r="B33" s="73"/>
      <c r="C33" s="73"/>
      <c r="D33" s="84"/>
      <c r="E33" s="68"/>
      <c r="F33" s="64"/>
      <c r="G33" s="86"/>
      <c r="H33" s="91" t="s">
        <v>229</v>
      </c>
      <c r="I33" s="96" t="str">
        <f>UPPER(IF(OR(H33="a",H33="as"),R32,IF(OR(H33="b",H33="bs"),R34,"")))</f>
        <v>STOKOWSKI</v>
      </c>
      <c r="J33" s="155"/>
      <c r="K33" s="156"/>
      <c r="L33" s="95"/>
      <c r="M33" s="4"/>
      <c r="N33" s="4"/>
      <c r="O33" s="7"/>
      <c r="P33" s="7"/>
      <c r="Q33" s="7"/>
      <c r="R33" s="90"/>
      <c r="S33" s="4"/>
      <c r="T33" s="4"/>
      <c r="U33" s="4"/>
    </row>
    <row r="34" spans="1:21" ht="9" customHeight="1">
      <c r="A34" s="74">
        <v>14</v>
      </c>
      <c r="B34" s="75">
        <f>IF($D34="","",VLOOKUP($D34,'Lista TG(S)'!$A$9:$J$72,7))</f>
        <v>0</v>
      </c>
      <c r="C34" s="75">
        <f>IF($D34="","",VLOOKUP($D34,'Lista TG(S)'!$A$9:$J$72,8))</f>
        <v>215</v>
      </c>
      <c r="D34" s="85">
        <v>27</v>
      </c>
      <c r="E34" s="69" t="str">
        <f>IF($D34="","",VLOOKUP($D34,'Lista TG(S)'!$A$9:$J$72,10))</f>
        <v>STOKOWSKI, PATRYK</v>
      </c>
      <c r="F34" s="9"/>
      <c r="G34" s="87" t="str">
        <f>IF($D34="","",VLOOKUP($D34,'Lista TG(S)'!$A$9:$J$72,4))</f>
        <v>SPORTEUM</v>
      </c>
      <c r="H34" s="92"/>
      <c r="I34" s="68" t="s">
        <v>294</v>
      </c>
      <c r="J34" s="206">
        <f>IF(OR(H33="a",H33="as"),D32,IF(OR(H33="b",H33="bs"),D34,""))</f>
        <v>27</v>
      </c>
      <c r="K34" s="207">
        <f>IF(OR(H33="a",H33="as"),D34,IF(OR(H33="b",H33="bs"),D32,""))</f>
        <v>17</v>
      </c>
      <c r="L34" s="95"/>
      <c r="M34" s="4"/>
      <c r="N34" s="4"/>
      <c r="O34" s="7"/>
      <c r="P34" s="7"/>
      <c r="Q34" s="7"/>
      <c r="R34" s="67" t="str">
        <f>IF($D34="","",VLOOKUP($D34,'Lista TG(S)'!$A$9:$J$72,2))</f>
        <v>STOKOWSKI</v>
      </c>
      <c r="S34" s="4"/>
      <c r="T34" s="4"/>
      <c r="U34" s="4"/>
    </row>
    <row r="35" spans="1:21" ht="9" customHeight="1">
      <c r="A35" s="70"/>
      <c r="B35" s="23"/>
      <c r="C35" s="23"/>
      <c r="D35" s="71"/>
      <c r="E35" s="67"/>
      <c r="F35" s="4"/>
      <c r="G35" s="88"/>
      <c r="H35" s="93"/>
      <c r="I35" s="7"/>
      <c r="J35" s="95" t="s">
        <v>230</v>
      </c>
      <c r="K35" s="96" t="str">
        <f>UPPER(IF(OR(J35="a",J35="as"),I33,IF(OR(J35="b",J35="bs"),I37,"")))</f>
        <v>MARCHEWKA</v>
      </c>
      <c r="L35" s="92"/>
      <c r="M35" s="4"/>
      <c r="N35" s="4"/>
      <c r="O35" s="7"/>
      <c r="P35" s="7"/>
      <c r="Q35" s="7"/>
      <c r="R35" s="90"/>
      <c r="S35" s="4"/>
      <c r="T35" s="4"/>
      <c r="U35" s="4"/>
    </row>
    <row r="36" spans="1:21" ht="9" customHeight="1">
      <c r="A36" s="70">
        <v>15</v>
      </c>
      <c r="B36" s="75">
        <f>IF($D36="","",VLOOKUP($D36,'Lista TG(S)'!$A$9:$J$72,7))</f>
        <v>0</v>
      </c>
      <c r="C36" s="75">
        <f>IF($D36="","",VLOOKUP($D36,'Lista TG(S)'!$A$9:$J$72,8))</f>
        <v>0</v>
      </c>
      <c r="D36" s="85">
        <v>36</v>
      </c>
      <c r="E36" s="69" t="str">
        <f>IF($D36="","",VLOOKUP($D36,'Lista TG(S)'!$A$9:$J$72,10))</f>
        <v>BYE, </v>
      </c>
      <c r="F36" s="9"/>
      <c r="G36" s="87">
        <f>IF($D36="","",VLOOKUP($D36,'Lista TG(S)'!$A$9:$J$72,4))</f>
        <v>0</v>
      </c>
      <c r="H36" s="93"/>
      <c r="I36" s="7"/>
      <c r="J36" s="95"/>
      <c r="K36" s="67" t="s">
        <v>263</v>
      </c>
      <c r="L36" s="214">
        <f>IF(OR(J35="a",J35="as"),J34,IF(OR(J35="b",J35="bs"),J38,""))</f>
        <v>8</v>
      </c>
      <c r="M36" s="207">
        <f>IF(OR(J35="a",J35="as"),J38,IF(OR(J35="b",J35="bs"),J34,""))</f>
        <v>27</v>
      </c>
      <c r="N36" s="4"/>
      <c r="O36" s="7"/>
      <c r="P36" s="7"/>
      <c r="Q36" s="7"/>
      <c r="R36" s="67" t="str">
        <f>IF($D36="","",VLOOKUP($D36,'Lista TG(S)'!$A$9:$J$72,2))</f>
        <v>BYE</v>
      </c>
      <c r="S36" s="4"/>
      <c r="T36" s="4"/>
      <c r="U36" s="4"/>
    </row>
    <row r="37" spans="1:21" ht="9" customHeight="1">
      <c r="A37" s="72"/>
      <c r="B37" s="73"/>
      <c r="C37" s="73"/>
      <c r="D37" s="84"/>
      <c r="E37" s="68"/>
      <c r="F37" s="64"/>
      <c r="G37" s="86"/>
      <c r="H37" s="91" t="s">
        <v>230</v>
      </c>
      <c r="I37" s="96" t="str">
        <f>UPPER(IF(OR(H37="a",H37="as"),R36,IF(OR(H37="b",H37="bs"),R38,"")))</f>
        <v>MARCHEWKA</v>
      </c>
      <c r="J37" s="92"/>
      <c r="K37" s="4"/>
      <c r="L37" s="93"/>
      <c r="M37" s="7"/>
      <c r="N37" s="7"/>
      <c r="O37" s="7"/>
      <c r="P37" s="7"/>
      <c r="Q37" s="7"/>
      <c r="R37" s="90"/>
      <c r="S37" s="4"/>
      <c r="T37" s="4"/>
      <c r="U37" s="4"/>
    </row>
    <row r="38" spans="1:21" ht="9" customHeight="1">
      <c r="A38" s="74">
        <v>16</v>
      </c>
      <c r="B38" s="80">
        <f>IF($D38="","",VLOOKUP($D38,'Lista TG(S)'!$A$9:$J$72,7))</f>
        <v>0</v>
      </c>
      <c r="C38" s="80">
        <f>IF($D38="","",VLOOKUP($D38,'Lista TG(S)'!$A$9:$J$72,8))</f>
        <v>78</v>
      </c>
      <c r="D38" s="83">
        <v>8</v>
      </c>
      <c r="E38" s="81" t="str">
        <f>IF($D38="","",VLOOKUP($D38,'Lista TG(S)'!$A$9:$J$72,10))</f>
        <v>MARCHEWKA, MICHAŁ</v>
      </c>
      <c r="F38" s="82"/>
      <c r="G38" s="65" t="str">
        <f>IF($D38="","",VLOOKUP($D38,'Lista TG(S)'!$A$9:$J$72,4))</f>
        <v>UKT Radość 90</v>
      </c>
      <c r="H38" s="94"/>
      <c r="I38" s="67"/>
      <c r="J38" s="214">
        <f>IF(OR(H37="a",H37="as"),D36,IF(OR(H37="b",H37="bs"),D38,""))</f>
        <v>8</v>
      </c>
      <c r="K38" s="207">
        <f>IF(OR(H37="a",H37="as"),D38,IF(OR(H37="b",H37="bs"),D36,""))</f>
        <v>36</v>
      </c>
      <c r="L38" s="93"/>
      <c r="M38" s="109"/>
      <c r="N38" s="7"/>
      <c r="O38" s="7"/>
      <c r="P38" s="7"/>
      <c r="Q38" s="7"/>
      <c r="R38" s="67" t="str">
        <f>IF($D38="","",VLOOKUP($D38,'Lista TG(S)'!$A$9:$J$72,2))</f>
        <v>MARCHEWKA</v>
      </c>
      <c r="S38" s="4"/>
      <c r="T38" s="4"/>
      <c r="U38" s="4"/>
    </row>
    <row r="39" spans="1:21" ht="9" customHeight="1">
      <c r="A39" s="70"/>
      <c r="B39" s="23"/>
      <c r="C39" s="23"/>
      <c r="D39" s="71"/>
      <c r="E39" s="67"/>
      <c r="F39" s="4"/>
      <c r="G39" s="88"/>
      <c r="H39" s="93"/>
      <c r="I39" s="4"/>
      <c r="J39" s="93"/>
      <c r="K39" s="4"/>
      <c r="L39" s="93"/>
      <c r="M39" s="7"/>
      <c r="N39" s="108"/>
      <c r="O39" s="98"/>
      <c r="P39" s="7"/>
      <c r="Q39" s="7"/>
      <c r="R39" s="90"/>
      <c r="S39" s="4"/>
      <c r="T39" s="4"/>
      <c r="U39" s="4"/>
    </row>
    <row r="40" spans="1:21" ht="9" customHeight="1">
      <c r="A40" s="70">
        <v>17</v>
      </c>
      <c r="B40" s="77">
        <f>IF($D40="","",VLOOKUP($D40,'Lista TG(S)'!$A$9:$J$72,7))</f>
        <v>0</v>
      </c>
      <c r="C40" s="77">
        <f>IF($D40="","",VLOOKUP($D40,'Lista TG(S)'!$A$9:$J$72,8))</f>
        <v>20</v>
      </c>
      <c r="D40" s="83">
        <v>3</v>
      </c>
      <c r="E40" s="78" t="str">
        <f>IF($D40="","",VLOOKUP($D40,'Lista TG(S)'!$A$9:$J$72,10))</f>
        <v>PAWLAK, PIOTR</v>
      </c>
      <c r="F40" s="79"/>
      <c r="G40" s="63" t="str">
        <f>IF($D40="","",VLOOKUP($D40,'Lista TG(S)'!$A$9:$J$72,4))</f>
        <v>WKT  Mera Warszawa</v>
      </c>
      <c r="H40" s="93"/>
      <c r="I40" s="4"/>
      <c r="J40" s="93"/>
      <c r="K40" s="4"/>
      <c r="L40" s="93"/>
      <c r="M40" s="7"/>
      <c r="N40" s="103"/>
      <c r="O40" s="104"/>
      <c r="P40" s="219"/>
      <c r="Q40" s="209"/>
      <c r="R40" s="67" t="str">
        <f>IF($D40="","",VLOOKUP($D40,'Lista TG(S)'!$A$9:$J$72,2))</f>
        <v>PAWLAK</v>
      </c>
      <c r="S40" s="4"/>
      <c r="T40" s="4"/>
      <c r="U40" s="4"/>
    </row>
    <row r="41" spans="1:21" ht="9" customHeight="1">
      <c r="A41" s="72"/>
      <c r="B41" s="73"/>
      <c r="C41" s="73"/>
      <c r="D41" s="84"/>
      <c r="E41" s="68"/>
      <c r="F41" s="64"/>
      <c r="G41" s="86"/>
      <c r="H41" s="91" t="s">
        <v>74</v>
      </c>
      <c r="I41" s="96" t="str">
        <f>UPPER(IF(OR(H41="a",H41="as"),R40,IF(OR(H41="b",H41="bs"),R42,"")))</f>
        <v>PAWLAK</v>
      </c>
      <c r="J41" s="155"/>
      <c r="K41" s="156"/>
      <c r="L41" s="93"/>
      <c r="M41" s="7"/>
      <c r="N41" s="7"/>
      <c r="O41" s="7"/>
      <c r="P41" s="7"/>
      <c r="Q41" s="7"/>
      <c r="R41" s="90"/>
      <c r="S41" s="4"/>
      <c r="T41" s="4"/>
      <c r="U41" s="4"/>
    </row>
    <row r="42" spans="1:21" ht="9" customHeight="1">
      <c r="A42" s="74">
        <v>18</v>
      </c>
      <c r="B42" s="75">
        <f>IF($D42="","",VLOOKUP($D42,'Lista TG(S)'!$A$9:$J$72,7))</f>
        <v>0</v>
      </c>
      <c r="C42" s="75">
        <f>IF($D42="","",VLOOKUP($D42,'Lista TG(S)'!$A$9:$J$72,8))</f>
        <v>0</v>
      </c>
      <c r="D42" s="85">
        <v>36</v>
      </c>
      <c r="E42" s="69" t="str">
        <f>IF($D42="","",VLOOKUP($D42,'Lista TG(S)'!$A$9:$J$72,10))</f>
        <v>BYE, </v>
      </c>
      <c r="F42" s="9"/>
      <c r="G42" s="87">
        <f>IF($D42="","",VLOOKUP($D42,'Lista TG(S)'!$A$9:$J$72,4))</f>
        <v>0</v>
      </c>
      <c r="H42" s="92"/>
      <c r="I42" s="68"/>
      <c r="J42" s="206">
        <f>IF(OR(H41="a",H41="as"),D40,IF(OR(H41="b",H41="bs"),D42,""))</f>
        <v>3</v>
      </c>
      <c r="K42" s="207">
        <f>IF(OR(H41="a",H41="as"),D42,IF(OR(H41="b",H41="bs"),D40,""))</f>
        <v>36</v>
      </c>
      <c r="L42" s="93"/>
      <c r="M42" s="4"/>
      <c r="N42" s="4"/>
      <c r="O42" s="7"/>
      <c r="P42" s="7"/>
      <c r="Q42" s="7"/>
      <c r="R42" s="67" t="str">
        <f>IF($D42="","",VLOOKUP($D42,'Lista TG(S)'!$A$9:$J$72,2))</f>
        <v>BYE</v>
      </c>
      <c r="S42" s="4"/>
      <c r="T42" s="4"/>
      <c r="U42" s="4"/>
    </row>
    <row r="43" spans="1:21" ht="9" customHeight="1">
      <c r="A43" s="70"/>
      <c r="B43" s="23"/>
      <c r="C43" s="23"/>
      <c r="D43" s="71"/>
      <c r="E43" s="67"/>
      <c r="F43" s="4"/>
      <c r="G43" s="88"/>
      <c r="H43" s="93"/>
      <c r="I43" s="7"/>
      <c r="J43" s="95" t="s">
        <v>74</v>
      </c>
      <c r="K43" s="96" t="str">
        <f>UPPER(IF(OR(J43="a",J43="as"),I41,IF(OR(J43="b",J43="bs"),I45,"")))</f>
        <v>PAWLAK</v>
      </c>
      <c r="L43" s="158"/>
      <c r="M43" s="159"/>
      <c r="N43" s="4"/>
      <c r="O43" s="7"/>
      <c r="P43" s="7"/>
      <c r="Q43" s="7"/>
      <c r="R43" s="90"/>
      <c r="S43" s="4"/>
      <c r="T43" s="4"/>
      <c r="U43" s="4"/>
    </row>
    <row r="44" spans="1:21" ht="9" customHeight="1">
      <c r="A44" s="70">
        <v>19</v>
      </c>
      <c r="B44" s="75">
        <f>IF($D44="","",VLOOKUP($D44,'Lista TG(S)'!$A$9:$J$72,7))</f>
        <v>0</v>
      </c>
      <c r="C44" s="75">
        <f>IF($D44="","",VLOOKUP($D44,'Lista TG(S)'!$A$9:$J$72,8))</f>
        <v>209</v>
      </c>
      <c r="D44" s="85">
        <v>26</v>
      </c>
      <c r="E44" s="69" t="str">
        <f>IF($D44="","",VLOOKUP($D44,'Lista TG(S)'!$A$9:$J$72,10))</f>
        <v>SZYMULA-ZAWADZKI, WIKTOR</v>
      </c>
      <c r="F44" s="9"/>
      <c r="G44" s="87" t="str">
        <f>IF($D44="","",VLOOKUP($D44,'Lista TG(S)'!$A$9:$J$72,4))</f>
        <v>KT LEGIA</v>
      </c>
      <c r="H44" s="93"/>
      <c r="I44" s="7"/>
      <c r="J44" s="95"/>
      <c r="K44" s="68" t="s">
        <v>267</v>
      </c>
      <c r="L44" s="206">
        <f>IF(OR(J43="a",J43="as"),J42,IF(OR(J43="b",J43="bs"),J46,""))</f>
        <v>3</v>
      </c>
      <c r="M44" s="207">
        <f>IF(OR(J43="a",J43="as"),J46,IF(OR(J43="b",J43="bs"),J42,""))</f>
        <v>26</v>
      </c>
      <c r="N44" s="4"/>
      <c r="O44" s="7"/>
      <c r="P44" s="7"/>
      <c r="Q44" s="7"/>
      <c r="R44" s="67" t="str">
        <f>IF($D44="","",VLOOKUP($D44,'Lista TG(S)'!$A$9:$J$72,2))</f>
        <v>SZYMULA-ZAWADZKI</v>
      </c>
      <c r="S44" s="4"/>
      <c r="T44" s="4"/>
      <c r="U44" s="4"/>
    </row>
    <row r="45" spans="1:21" ht="9" customHeight="1">
      <c r="A45" s="72"/>
      <c r="B45" s="73"/>
      <c r="C45" s="73"/>
      <c r="D45" s="84"/>
      <c r="E45" s="68"/>
      <c r="F45" s="64"/>
      <c r="G45" s="86"/>
      <c r="H45" s="91" t="s">
        <v>228</v>
      </c>
      <c r="I45" s="96" t="str">
        <f>UPPER(IF(OR(H45="a",H45="as"),R44,IF(OR(H45="b",H45="bs"),R46,"")))</f>
        <v>SZYMULA-ZAWADZKI</v>
      </c>
      <c r="J45" s="92"/>
      <c r="K45" s="7"/>
      <c r="L45" s="95"/>
      <c r="M45" s="4"/>
      <c r="N45" s="4"/>
      <c r="O45" s="7"/>
      <c r="P45" s="7"/>
      <c r="Q45" s="7"/>
      <c r="R45" s="90"/>
      <c r="S45" s="4"/>
      <c r="T45" s="4"/>
      <c r="U45" s="4"/>
    </row>
    <row r="46" spans="1:21" ht="9" customHeight="1">
      <c r="A46" s="74">
        <v>20</v>
      </c>
      <c r="B46" s="75">
        <f>IF($D46="","",VLOOKUP($D46,'Lista TG(S)'!$A$9:$J$72,7))</f>
        <v>0</v>
      </c>
      <c r="C46" s="75">
        <f>IF($D46="","",VLOOKUP($D46,'Lista TG(S)'!$A$9:$J$72,8))</f>
        <v>0</v>
      </c>
      <c r="D46" s="85">
        <v>36</v>
      </c>
      <c r="E46" s="69" t="str">
        <f>IF($D46="","",VLOOKUP($D46,'Lista TG(S)'!$A$9:$J$72,10))</f>
        <v>BYE, </v>
      </c>
      <c r="F46" s="9"/>
      <c r="G46" s="87">
        <f>IF($D46="","",VLOOKUP($D46,'Lista TG(S)'!$A$9:$J$72,4))</f>
        <v>0</v>
      </c>
      <c r="H46" s="92"/>
      <c r="I46" s="67"/>
      <c r="J46" s="214">
        <f>IF(OR(H45="a",H45="as"),D44,IF(OR(H45="b",H45="bs"),D46,""))</f>
        <v>26</v>
      </c>
      <c r="K46" s="207">
        <f>IF(OR(H45="a",H45="as"),D46,IF(OR(H45="b",H45="bs"),D44,""))</f>
        <v>36</v>
      </c>
      <c r="L46" s="95"/>
      <c r="M46" s="4"/>
      <c r="N46" s="4"/>
      <c r="O46" s="7"/>
      <c r="P46" s="7"/>
      <c r="Q46" s="7"/>
      <c r="R46" s="67" t="str">
        <f>IF($D46="","",VLOOKUP($D46,'Lista TG(S)'!$A$9:$J$72,2))</f>
        <v>BYE</v>
      </c>
      <c r="S46" s="4"/>
      <c r="T46" s="4"/>
      <c r="U46" s="4"/>
    </row>
    <row r="47" spans="1:21" ht="9" customHeight="1">
      <c r="A47" s="70"/>
      <c r="B47" s="23"/>
      <c r="C47" s="23"/>
      <c r="D47" s="71"/>
      <c r="E47" s="67"/>
      <c r="F47" s="4"/>
      <c r="G47" s="88"/>
      <c r="H47" s="93"/>
      <c r="I47" s="4"/>
      <c r="J47" s="93"/>
      <c r="K47" s="7"/>
      <c r="L47" s="95" t="s">
        <v>74</v>
      </c>
      <c r="M47" s="96" t="str">
        <f>UPPER(IF(OR(L47="a",L47="as"),K43,IF(OR(L47="b",L47="bs"),K51,"")))</f>
        <v>PAWLAK</v>
      </c>
      <c r="N47" s="158"/>
      <c r="O47" s="159"/>
      <c r="P47" s="7"/>
      <c r="Q47" s="7"/>
      <c r="R47" s="90"/>
      <c r="S47" s="4"/>
      <c r="T47" s="4"/>
      <c r="U47" s="4"/>
    </row>
    <row r="48" spans="1:21" ht="9" customHeight="1">
      <c r="A48" s="70">
        <v>21</v>
      </c>
      <c r="B48" s="75">
        <f>IF($D48="","",VLOOKUP($D48,'Lista TG(S)'!$A$9:$J$72,7))</f>
        <v>0</v>
      </c>
      <c r="C48" s="75">
        <f>IF($D48="","",VLOOKUP($D48,'Lista TG(S)'!$A$9:$J$72,8))</f>
        <v>0</v>
      </c>
      <c r="D48" s="85">
        <v>36</v>
      </c>
      <c r="E48" s="69" t="str">
        <f>IF($D48="","",VLOOKUP($D48,'Lista TG(S)'!$A$9:$J$72,10))</f>
        <v>BYE, </v>
      </c>
      <c r="F48" s="9"/>
      <c r="G48" s="87">
        <f>IF($D48="","",VLOOKUP($D48,'Lista TG(S)'!$A$9:$J$72,4))</f>
        <v>0</v>
      </c>
      <c r="H48" s="93"/>
      <c r="I48" s="4"/>
      <c r="J48" s="93"/>
      <c r="K48" s="7"/>
      <c r="L48" s="95"/>
      <c r="M48" s="68" t="s">
        <v>270</v>
      </c>
      <c r="N48" s="206">
        <f>IF(OR(L47="a",L47="as"),L44,IF(OR(L47="b",L47="bs"),L52,""))</f>
        <v>3</v>
      </c>
      <c r="O48" s="207">
        <f>IF(OR(L47="a",L47="as"),L52,IF(OR(L47="b",L47="bs"),L44,""))</f>
        <v>34</v>
      </c>
      <c r="P48" s="7"/>
      <c r="Q48" s="7"/>
      <c r="R48" s="67" t="str">
        <f>IF($D48="","",VLOOKUP($D48,'Lista TG(S)'!$A$9:$J$72,2))</f>
        <v>BYE</v>
      </c>
      <c r="S48" s="4"/>
      <c r="T48" s="4"/>
      <c r="U48" s="4"/>
    </row>
    <row r="49" spans="1:21" ht="9" customHeight="1">
      <c r="A49" s="72"/>
      <c r="B49" s="73"/>
      <c r="C49" s="73"/>
      <c r="D49" s="84"/>
      <c r="E49" s="68"/>
      <c r="F49" s="64"/>
      <c r="G49" s="86"/>
      <c r="H49" s="91" t="s">
        <v>229</v>
      </c>
      <c r="I49" s="96" t="str">
        <f>UPPER(IF(OR(H49="a",H49="as"),R48,IF(OR(H49="b",H49="bs"),R50,"")))</f>
        <v>WAJDEMAJER</v>
      </c>
      <c r="J49" s="155"/>
      <c r="K49" s="156"/>
      <c r="L49" s="95"/>
      <c r="M49" s="7"/>
      <c r="N49" s="8"/>
      <c r="O49" s="7"/>
      <c r="P49" s="7"/>
      <c r="Q49" s="7"/>
      <c r="R49" s="90"/>
      <c r="S49" s="4"/>
      <c r="T49" s="4"/>
      <c r="U49" s="4"/>
    </row>
    <row r="50" spans="1:21" ht="9" customHeight="1">
      <c r="A50" s="74">
        <v>22</v>
      </c>
      <c r="B50" s="75">
        <f>IF($D50="","",VLOOKUP($D50,'Lista TG(S)'!$A$9:$J$72,7))</f>
        <v>0</v>
      </c>
      <c r="C50" s="75" t="str">
        <f>IF($D50="","",VLOOKUP($D50,'Lista TG(S)'!$A$9:$J$72,8))</f>
        <v>NR</v>
      </c>
      <c r="D50" s="85">
        <v>34</v>
      </c>
      <c r="E50" s="69" t="str">
        <f>IF($D50="","",VLOOKUP($D50,'Lista TG(S)'!$A$9:$J$72,10))</f>
        <v>WAJDEMAJER, JAN</v>
      </c>
      <c r="F50" s="9"/>
      <c r="G50" s="87" t="str">
        <f>IF($D50="","",VLOOKUP($D50,'Lista TG(S)'!$A$9:$J$72,4))</f>
        <v>NST</v>
      </c>
      <c r="H50" s="92"/>
      <c r="I50" s="68"/>
      <c r="J50" s="206">
        <f>IF(OR(H49="a",H49="as"),D48,IF(OR(H49="b",H49="bs"),D50,""))</f>
        <v>34</v>
      </c>
      <c r="K50" s="207">
        <f>IF(OR(H49="a",H49="as"),D50,IF(OR(H49="b",H49="bs"),D48,""))</f>
        <v>36</v>
      </c>
      <c r="L50" s="95"/>
      <c r="M50" s="7"/>
      <c r="N50" s="8"/>
      <c r="O50" s="7"/>
      <c r="P50" s="7"/>
      <c r="Q50" s="7"/>
      <c r="R50" s="67" t="str">
        <f>IF($D50="","",VLOOKUP($D50,'Lista TG(S)'!$A$9:$J$72,2))</f>
        <v>WAJDEMAJER</v>
      </c>
      <c r="S50" s="4"/>
      <c r="T50" s="4"/>
      <c r="U50" s="4"/>
    </row>
    <row r="51" spans="1:21" ht="9" customHeight="1">
      <c r="A51" s="70"/>
      <c r="B51" s="23"/>
      <c r="C51" s="23"/>
      <c r="D51" s="71"/>
      <c r="E51" s="67"/>
      <c r="F51" s="4"/>
      <c r="G51" s="88"/>
      <c r="H51" s="93"/>
      <c r="I51" s="7"/>
      <c r="J51" s="95" t="s">
        <v>228</v>
      </c>
      <c r="K51" s="96" t="str">
        <f>UPPER(IF(OR(J51="a",J51="as"),I49,IF(OR(J51="b",J51="bs"),I53,"")))</f>
        <v>WAJDEMAJER</v>
      </c>
      <c r="L51" s="92"/>
      <c r="M51" s="7"/>
      <c r="N51" s="8"/>
      <c r="O51" s="7"/>
      <c r="P51" s="7"/>
      <c r="Q51" s="7"/>
      <c r="R51" s="90"/>
      <c r="S51" s="4"/>
      <c r="T51" s="4"/>
      <c r="U51" s="4"/>
    </row>
    <row r="52" spans="1:21" ht="9" customHeight="1">
      <c r="A52" s="70">
        <v>23</v>
      </c>
      <c r="B52" s="75">
        <f>IF($D52="","",VLOOKUP($D52,'Lista TG(S)'!$A$9:$J$72,7))</f>
        <v>0</v>
      </c>
      <c r="C52" s="75">
        <f>IF($D52="","",VLOOKUP($D52,'Lista TG(S)'!$A$9:$J$72,8))</f>
        <v>0</v>
      </c>
      <c r="D52" s="85">
        <v>36</v>
      </c>
      <c r="E52" s="69" t="str">
        <f>IF($D52="","",VLOOKUP($D52,'Lista TG(S)'!$A$9:$J$72,10))</f>
        <v>BYE, </v>
      </c>
      <c r="F52" s="9"/>
      <c r="G52" s="87">
        <f>IF($D52="","",VLOOKUP($D52,'Lista TG(S)'!$A$9:$J$72,4))</f>
        <v>0</v>
      </c>
      <c r="H52" s="93"/>
      <c r="I52" s="7"/>
      <c r="J52" s="95"/>
      <c r="K52" s="67" t="s">
        <v>268</v>
      </c>
      <c r="L52" s="214">
        <f>IF(OR(J51="a",J51="as"),J50,IF(OR(J51="b",J51="bs"),J54,""))</f>
        <v>34</v>
      </c>
      <c r="M52" s="207">
        <f>IF(OR(J51="a",J51="as"),J54,IF(OR(J51="b",J51="bs"),J50,""))</f>
        <v>15</v>
      </c>
      <c r="N52" s="8"/>
      <c r="O52" s="7"/>
      <c r="P52" s="7"/>
      <c r="Q52" s="7"/>
      <c r="R52" s="67" t="str">
        <f>IF($D52="","",VLOOKUP($D52,'Lista TG(S)'!$A$9:$J$72,2))</f>
        <v>BYE</v>
      </c>
      <c r="S52" s="4"/>
      <c r="T52" s="4"/>
      <c r="U52" s="4"/>
    </row>
    <row r="53" spans="1:21" ht="9" customHeight="1">
      <c r="A53" s="72"/>
      <c r="B53" s="73"/>
      <c r="C53" s="73"/>
      <c r="D53" s="84"/>
      <c r="E53" s="68"/>
      <c r="F53" s="64"/>
      <c r="G53" s="86"/>
      <c r="H53" s="91" t="s">
        <v>230</v>
      </c>
      <c r="I53" s="96" t="str">
        <f>UPPER(IF(OR(H53="a",H53="as"),R52,IF(OR(H53="b",H53="bs"),R54,"")))</f>
        <v>PASTUSZAK</v>
      </c>
      <c r="J53" s="92"/>
      <c r="K53" s="4"/>
      <c r="L53" s="93"/>
      <c r="M53" s="7"/>
      <c r="N53" s="8"/>
      <c r="O53" s="7"/>
      <c r="P53" s="7"/>
      <c r="Q53" s="7"/>
      <c r="R53" s="90"/>
      <c r="S53" s="4"/>
      <c r="T53" s="4"/>
      <c r="U53" s="4"/>
    </row>
    <row r="54" spans="1:21" ht="9" customHeight="1">
      <c r="A54" s="74">
        <v>24</v>
      </c>
      <c r="B54" s="80">
        <f>IF($D54="","",VLOOKUP($D54,'Lista TG(S)'!$A$9:$J$72,7))</f>
        <v>0</v>
      </c>
      <c r="C54" s="80">
        <f>IF($D54="","",VLOOKUP($D54,'Lista TG(S)'!$A$9:$J$72,8))</f>
        <v>137</v>
      </c>
      <c r="D54" s="83">
        <v>15</v>
      </c>
      <c r="E54" s="81" t="str">
        <f>IF($D54="","",VLOOKUP($D54,'Lista TG(S)'!$A$9:$J$72,10))</f>
        <v>PASTUSZAK, FRANCISZEK</v>
      </c>
      <c r="F54" s="82"/>
      <c r="G54" s="65" t="str">
        <f>IF($D54="","",VLOOKUP($D54,'Lista TG(S)'!$A$9:$J$72,4))</f>
        <v>Morelowa Tenis Club</v>
      </c>
      <c r="H54" s="92"/>
      <c r="I54" s="67"/>
      <c r="J54" s="214">
        <f>IF(OR(H53="a",H53="as"),D52,IF(OR(H53="b",H53="bs"),D54,""))</f>
        <v>15</v>
      </c>
      <c r="K54" s="207">
        <f>IF(OR(H53="a",H53="as"),D54,IF(OR(H53="b",H53="bs"),D52,""))</f>
        <v>36</v>
      </c>
      <c r="L54" s="93"/>
      <c r="M54" s="7"/>
      <c r="N54" s="8"/>
      <c r="O54" s="7"/>
      <c r="P54" s="7"/>
      <c r="Q54" s="7"/>
      <c r="R54" s="67" t="str">
        <f>IF($D54="","",VLOOKUP($D54,'Lista TG(S)'!$A$9:$J$72,2))</f>
        <v>PASTUSZAK</v>
      </c>
      <c r="S54" s="4"/>
      <c r="T54" s="4"/>
      <c r="U54" s="4"/>
    </row>
    <row r="55" spans="1:21" ht="9" customHeight="1">
      <c r="A55" s="70"/>
      <c r="B55" s="23"/>
      <c r="C55" s="23"/>
      <c r="D55" s="71"/>
      <c r="E55" s="67"/>
      <c r="F55" s="4"/>
      <c r="G55" s="88"/>
      <c r="H55" s="93"/>
      <c r="I55" s="4"/>
      <c r="J55" s="93"/>
      <c r="K55" s="4"/>
      <c r="L55" s="93"/>
      <c r="M55" s="7"/>
      <c r="N55" s="95" t="s">
        <v>74</v>
      </c>
      <c r="O55" s="96" t="str">
        <f>UPPER(IF(OR(N55="a",N55="as"),M47,IF(OR(N55="b",N55="bs"),M63,"")))</f>
        <v>PAWLAK</v>
      </c>
      <c r="P55" s="9"/>
      <c r="Q55" s="7"/>
      <c r="R55" s="90"/>
      <c r="S55" s="4"/>
      <c r="T55" s="4"/>
      <c r="U55" s="4"/>
    </row>
    <row r="56" spans="1:21" ht="9" customHeight="1">
      <c r="A56" s="70">
        <v>25</v>
      </c>
      <c r="B56" s="77">
        <f>IF($D56="","",VLOOKUP($D56,'Lista TG(S)'!$A$9:$J$72,7))</f>
        <v>0</v>
      </c>
      <c r="C56" s="77">
        <f>IF($D56="","",VLOOKUP($D56,'Lista TG(S)'!$A$9:$J$72,8))</f>
        <v>95</v>
      </c>
      <c r="D56" s="83">
        <v>11</v>
      </c>
      <c r="E56" s="78" t="str">
        <f>IF($D56="","",VLOOKUP($D56,'Lista TG(S)'!$A$9:$J$72,10))</f>
        <v>OKOŃSKI, MAKS</v>
      </c>
      <c r="F56" s="79"/>
      <c r="G56" s="63" t="str">
        <f>IF($D56="","",VLOOKUP($D56,'Lista TG(S)'!$A$9:$J$72,4))</f>
        <v>MKS AM TENIS</v>
      </c>
      <c r="H56" s="93"/>
      <c r="I56" s="4"/>
      <c r="J56" s="93"/>
      <c r="K56" s="4"/>
      <c r="L56" s="93"/>
      <c r="M56" s="7"/>
      <c r="N56" s="8"/>
      <c r="O56" s="97" t="s">
        <v>271</v>
      </c>
      <c r="P56" s="214">
        <f>IF(OR(N55="a",N55="as"),N48,IF(OR(N55="b",N55="bs"),N64,""))</f>
        <v>3</v>
      </c>
      <c r="Q56" s="207">
        <f>IF(OR(N55="a",N55="as"),N64,IF(OR(N55="b",N55="bs"),N48,""))</f>
        <v>32</v>
      </c>
      <c r="R56" s="67" t="str">
        <f>IF($D56="","",VLOOKUP($D56,'Lista TG(S)'!$A$9:$J$72,2))</f>
        <v>OKOŃSKI</v>
      </c>
      <c r="S56" s="4"/>
      <c r="T56" s="4"/>
      <c r="U56" s="4"/>
    </row>
    <row r="57" spans="1:21" ht="9" customHeight="1">
      <c r="A57" s="72"/>
      <c r="B57" s="73"/>
      <c r="C57" s="73"/>
      <c r="D57" s="84"/>
      <c r="E57" s="68"/>
      <c r="F57" s="64"/>
      <c r="G57" s="86"/>
      <c r="H57" s="91" t="s">
        <v>74</v>
      </c>
      <c r="I57" s="96" t="str">
        <f>UPPER(IF(OR(H57="a",H57="as"),R56,IF(OR(H57="b",H57="bs"),R58,"")))</f>
        <v>OKOŃSKI</v>
      </c>
      <c r="J57" s="155"/>
      <c r="K57" s="156"/>
      <c r="L57" s="93"/>
      <c r="M57" s="7"/>
      <c r="N57" s="8"/>
      <c r="O57" s="4"/>
      <c r="P57" s="4"/>
      <c r="Q57" s="4"/>
      <c r="R57" s="90"/>
      <c r="S57" s="4"/>
      <c r="T57" s="4"/>
      <c r="U57" s="4"/>
    </row>
    <row r="58" spans="1:21" ht="9" customHeight="1">
      <c r="A58" s="74">
        <v>26</v>
      </c>
      <c r="B58" s="75">
        <f>IF($D58="","",VLOOKUP($D58,'Lista TG(S)'!$A$9:$J$72,7))</f>
        <v>0</v>
      </c>
      <c r="C58" s="75">
        <f>IF($D58="","",VLOOKUP($D58,'Lista TG(S)'!$A$9:$J$72,8))</f>
        <v>0</v>
      </c>
      <c r="D58" s="85">
        <v>36</v>
      </c>
      <c r="E58" s="69" t="str">
        <f>IF($D58="","",VLOOKUP($D58,'Lista TG(S)'!$A$9:$J$72,10))</f>
        <v>BYE, </v>
      </c>
      <c r="F58" s="9"/>
      <c r="G58" s="87">
        <f>IF($D58="","",VLOOKUP($D58,'Lista TG(S)'!$A$9:$J$72,4))</f>
        <v>0</v>
      </c>
      <c r="H58" s="92"/>
      <c r="I58" s="68"/>
      <c r="J58" s="206">
        <f>IF(OR(H57="a",H57="as"),D56,IF(OR(H57="b",H57="bs"),D58,""))</f>
        <v>11</v>
      </c>
      <c r="K58" s="207">
        <f>IF(OR(H57="a",H57="as"),D58,IF(OR(H57="b",H57="bs"),D56,""))</f>
        <v>36</v>
      </c>
      <c r="L58" s="93"/>
      <c r="M58" s="7"/>
      <c r="N58" s="8"/>
      <c r="O58" s="4"/>
      <c r="P58" s="4"/>
      <c r="Q58" s="4"/>
      <c r="R58" s="67" t="str">
        <f>IF($D58="","",VLOOKUP($D58,'Lista TG(S)'!$A$9:$J$72,2))</f>
        <v>BYE</v>
      </c>
      <c r="S58" s="4"/>
      <c r="T58" s="4"/>
      <c r="U58" s="4"/>
    </row>
    <row r="59" spans="1:21" ht="9" customHeight="1">
      <c r="A59" s="70"/>
      <c r="B59" s="23"/>
      <c r="C59" s="23"/>
      <c r="D59" s="71"/>
      <c r="E59" s="67"/>
      <c r="F59" s="4"/>
      <c r="G59" s="88"/>
      <c r="H59" s="93"/>
      <c r="I59" s="7"/>
      <c r="J59" s="95" t="s">
        <v>74</v>
      </c>
      <c r="K59" s="96" t="str">
        <f>UPPER(IF(OR(J59="a",J59="as"),I57,IF(OR(J59="b",J59="bs"),I61,"")))</f>
        <v>OKOŃSKI</v>
      </c>
      <c r="L59" s="158"/>
      <c r="M59" s="159"/>
      <c r="N59" s="8"/>
      <c r="O59" s="4"/>
      <c r="P59" s="4"/>
      <c r="Q59" s="4"/>
      <c r="R59" s="90"/>
      <c r="S59" s="4"/>
      <c r="T59" s="4"/>
      <c r="U59" s="4"/>
    </row>
    <row r="60" spans="1:21" ht="9" customHeight="1">
      <c r="A60" s="70">
        <v>27</v>
      </c>
      <c r="B60" s="75">
        <f>IF($D60="","",VLOOKUP($D60,'Lista TG(S)'!$A$9:$J$72,7))</f>
        <v>0</v>
      </c>
      <c r="C60" s="75" t="str">
        <f>IF($D60="","",VLOOKUP($D60,'Lista TG(S)'!$A$9:$J$72,8))</f>
        <v>NR</v>
      </c>
      <c r="D60" s="85">
        <v>33</v>
      </c>
      <c r="E60" s="69" t="str">
        <f>IF($D60="","",VLOOKUP($D60,'Lista TG(S)'!$A$9:$J$72,10))</f>
        <v>KACPERSKI, MATEUSZ</v>
      </c>
      <c r="F60" s="9"/>
      <c r="G60" s="87" t="str">
        <f>IF($D60="","",VLOOKUP($D60,'Lista TG(S)'!$A$9:$J$72,4))</f>
        <v>UKS SPORTTEAM</v>
      </c>
      <c r="H60" s="93"/>
      <c r="I60" s="7"/>
      <c r="J60" s="95"/>
      <c r="K60" s="68" t="s">
        <v>267</v>
      </c>
      <c r="L60" s="206">
        <f>IF(OR(J59="a",J59="as"),J58,IF(OR(J59="b",J59="bs"),J62,""))</f>
        <v>11</v>
      </c>
      <c r="M60" s="207">
        <f>IF(OR(J59="a",J59="as"),J62,IF(OR(J59="b",J59="bs"),J58,""))</f>
        <v>33</v>
      </c>
      <c r="N60" s="8"/>
      <c r="O60" s="4"/>
      <c r="P60" s="4"/>
      <c r="Q60" s="4"/>
      <c r="R60" s="67" t="str">
        <f>IF($D60="","",VLOOKUP($D60,'Lista TG(S)'!$A$9:$J$72,2))</f>
        <v>KACPERSKI</v>
      </c>
      <c r="S60" s="4"/>
      <c r="T60" s="4"/>
      <c r="U60" s="4"/>
    </row>
    <row r="61" spans="1:21" ht="9" customHeight="1">
      <c r="A61" s="72"/>
      <c r="B61" s="73"/>
      <c r="C61" s="73"/>
      <c r="D61" s="84"/>
      <c r="E61" s="68"/>
      <c r="F61" s="64"/>
      <c r="G61" s="86"/>
      <c r="H61" s="91" t="s">
        <v>228</v>
      </c>
      <c r="I61" s="96" t="str">
        <f>UPPER(IF(OR(H61="a",H61="as"),R60,IF(OR(H61="b",H61="bs"),R62,"")))</f>
        <v>KACPERSKI</v>
      </c>
      <c r="J61" s="92"/>
      <c r="K61" s="7"/>
      <c r="L61" s="95"/>
      <c r="M61" s="7"/>
      <c r="N61" s="8"/>
      <c r="O61" s="4"/>
      <c r="P61" s="4"/>
      <c r="Q61" s="4"/>
      <c r="R61" s="90"/>
      <c r="S61" s="4"/>
      <c r="T61" s="4"/>
      <c r="U61" s="4"/>
    </row>
    <row r="62" spans="1:21" ht="9" customHeight="1">
      <c r="A62" s="74">
        <v>28</v>
      </c>
      <c r="B62" s="75">
        <f>IF($D62="","",VLOOKUP($D62,'Lista TG(S)'!$A$9:$J$72,7))</f>
        <v>0</v>
      </c>
      <c r="C62" s="75">
        <f>IF($D62="","",VLOOKUP($D62,'Lista TG(S)'!$A$9:$J$72,8))</f>
        <v>0</v>
      </c>
      <c r="D62" s="85">
        <v>36</v>
      </c>
      <c r="E62" s="69" t="str">
        <f>IF($D62="","",VLOOKUP($D62,'Lista TG(S)'!$A$9:$J$72,10))</f>
        <v>BYE, </v>
      </c>
      <c r="F62" s="9"/>
      <c r="G62" s="87">
        <f>IF($D62="","",VLOOKUP($D62,'Lista TG(S)'!$A$9:$J$72,4))</f>
        <v>0</v>
      </c>
      <c r="H62" s="92"/>
      <c r="I62" s="67"/>
      <c r="J62" s="214">
        <f>IF(OR(H61="a",H61="as"),D60,IF(OR(H61="b",H61="bs"),D62,""))</f>
        <v>33</v>
      </c>
      <c r="K62" s="207">
        <f>IF(OR(H61="a",H61="as"),D62,IF(OR(H61="b",H61="bs"),D60,""))</f>
        <v>36</v>
      </c>
      <c r="L62" s="95"/>
      <c r="M62" s="7"/>
      <c r="N62" s="8"/>
      <c r="O62" s="4"/>
      <c r="P62" s="4"/>
      <c r="Q62" s="4"/>
      <c r="R62" s="67" t="str">
        <f>IF($D62="","",VLOOKUP($D62,'Lista TG(S)'!$A$9:$J$72,2))</f>
        <v>BYE</v>
      </c>
      <c r="S62" s="4"/>
      <c r="T62" s="4"/>
      <c r="U62" s="4"/>
    </row>
    <row r="63" spans="1:21" ht="9" customHeight="1">
      <c r="A63" s="70"/>
      <c r="B63" s="23"/>
      <c r="C63" s="23"/>
      <c r="D63" s="71"/>
      <c r="E63" s="67"/>
      <c r="F63" s="4"/>
      <c r="G63" s="88"/>
      <c r="H63" s="93"/>
      <c r="I63" s="4"/>
      <c r="J63" s="93"/>
      <c r="K63" s="7"/>
      <c r="L63" s="95" t="s">
        <v>281</v>
      </c>
      <c r="M63" s="98" t="str">
        <f>UPPER(IF(OR(L63="a",L63="as"),K59,IF(OR(L63="b",L63="bs"),K67,"")))</f>
        <v>NICZEWSKI</v>
      </c>
      <c r="N63" s="10"/>
      <c r="O63" s="4"/>
      <c r="P63" s="4"/>
      <c r="Q63" s="4"/>
      <c r="R63" s="90"/>
      <c r="S63" s="4"/>
      <c r="T63" s="4"/>
      <c r="U63" s="4"/>
    </row>
    <row r="64" spans="1:21" ht="9" customHeight="1">
      <c r="A64" s="70">
        <v>29</v>
      </c>
      <c r="B64" s="75">
        <f>IF($D64="","",VLOOKUP($D64,'Lista TG(S)'!$A$9:$J$72,7))</f>
        <v>0</v>
      </c>
      <c r="C64" s="75">
        <f>IF($D64="","",VLOOKUP($D64,'Lista TG(S)'!$A$9:$J$72,8))</f>
        <v>152</v>
      </c>
      <c r="D64" s="85">
        <v>18</v>
      </c>
      <c r="E64" s="69" t="str">
        <f>IF($D64="","",VLOOKUP($D64,'Lista TG(S)'!$A$9:$J$72,10))</f>
        <v>GINAŁ, JAN</v>
      </c>
      <c r="F64" s="9"/>
      <c r="G64" s="87" t="str">
        <f>IF($D64="","",VLOOKUP($D64,'Lista TG(S)'!$A$9:$J$72,4))</f>
        <v>MKS AM TENIS</v>
      </c>
      <c r="H64" s="93"/>
      <c r="I64" s="4"/>
      <c r="J64" s="93"/>
      <c r="K64" s="7"/>
      <c r="L64" s="95"/>
      <c r="M64" s="97" t="s">
        <v>282</v>
      </c>
      <c r="N64" s="214">
        <f>IF(OR(L63="a",L63="as"),L60,IF(OR(L63="b",L63="bs"),L68,""))</f>
        <v>32</v>
      </c>
      <c r="O64" s="207">
        <f>IF(OR(L63="a",L63="as"),L68,IF(OR(L63="b",L63="bs"),L60,""))</f>
        <v>11</v>
      </c>
      <c r="P64" s="4"/>
      <c r="Q64" s="4"/>
      <c r="R64" s="67" t="str">
        <f>IF($D64="","",VLOOKUP($D64,'Lista TG(S)'!$A$9:$J$72,2))</f>
        <v>GINAŁ</v>
      </c>
      <c r="S64" s="4"/>
      <c r="T64" s="4"/>
      <c r="U64" s="4"/>
    </row>
    <row r="65" spans="1:21" ht="9" customHeight="1">
      <c r="A65" s="72"/>
      <c r="B65" s="73"/>
      <c r="C65" s="73"/>
      <c r="D65" s="84"/>
      <c r="E65" s="68"/>
      <c r="F65" s="64"/>
      <c r="G65" s="86"/>
      <c r="H65" s="91" t="s">
        <v>229</v>
      </c>
      <c r="I65" s="96" t="str">
        <f>UPPER(IF(OR(H65="a",H65="as"),R64,IF(OR(H65="b",H65="bs"),R66,"")))</f>
        <v>NICZEWSKI</v>
      </c>
      <c r="J65" s="155"/>
      <c r="K65" s="156"/>
      <c r="L65" s="95" t="s">
        <v>27</v>
      </c>
      <c r="M65" s="4"/>
      <c r="N65" s="4"/>
      <c r="O65" s="4"/>
      <c r="P65" s="4"/>
      <c r="Q65" s="4"/>
      <c r="R65" s="90"/>
      <c r="S65" s="4"/>
      <c r="T65" s="4"/>
      <c r="U65" s="4"/>
    </row>
    <row r="66" spans="1:21" ht="9" customHeight="1">
      <c r="A66" s="74">
        <v>30</v>
      </c>
      <c r="B66" s="75">
        <f>IF($D66="","",VLOOKUP($D66,'Lista TG(S)'!$A$9:$J$72,7))</f>
        <v>0</v>
      </c>
      <c r="C66" s="75">
        <f>IF($D66="","",VLOOKUP($D66,'Lista TG(S)'!$A$9:$J$72,8))</f>
        <v>277</v>
      </c>
      <c r="D66" s="85">
        <v>32</v>
      </c>
      <c r="E66" s="69" t="str">
        <f>IF($D66="","",VLOOKUP($D66,'Lista TG(S)'!$A$9:$J$72,10))</f>
        <v>NICZEWSKI, FILIP</v>
      </c>
      <c r="F66" s="9"/>
      <c r="G66" s="87" t="str">
        <f>IF($D66="","",VLOOKUP($D66,'Lista TG(S)'!$A$9:$J$72,4))</f>
        <v>KS Warszawianka</v>
      </c>
      <c r="H66" s="92"/>
      <c r="I66" s="68" t="s">
        <v>262</v>
      </c>
      <c r="J66" s="206">
        <f>IF(OR(H65="a",H65="as"),D64,IF(OR(H65="b",H65="bs"),D66,""))</f>
        <v>32</v>
      </c>
      <c r="K66" s="207">
        <f>IF(OR(H65="a",H65="as"),D66,IF(OR(H65="b",H65="bs"),D64,""))</f>
        <v>18</v>
      </c>
      <c r="L66" s="95"/>
      <c r="M66" s="4"/>
      <c r="N66" s="4"/>
      <c r="O66" s="4"/>
      <c r="P66" s="4"/>
      <c r="Q66" s="4"/>
      <c r="R66" s="67" t="str">
        <f>IF($D66="","",VLOOKUP($D66,'Lista TG(S)'!$A$9:$J$72,2))</f>
        <v>NICZEWSKI</v>
      </c>
      <c r="S66" s="4"/>
      <c r="T66" s="4"/>
      <c r="U66" s="4"/>
    </row>
    <row r="67" spans="1:21" ht="9" customHeight="1">
      <c r="A67" s="70"/>
      <c r="B67" s="23"/>
      <c r="C67" s="23"/>
      <c r="D67" s="71"/>
      <c r="E67" s="67"/>
      <c r="F67" s="4"/>
      <c r="G67" s="88"/>
      <c r="H67" s="93"/>
      <c r="I67" s="7"/>
      <c r="J67" s="95" t="s">
        <v>228</v>
      </c>
      <c r="K67" s="96" t="str">
        <f>UPPER(IF(OR(J67="a",J67="as"),I65,IF(OR(J67="b",J67="bs"),I69,"")))</f>
        <v>NICZEWSKI</v>
      </c>
      <c r="L67" s="92"/>
      <c r="M67" s="4"/>
      <c r="N67" s="4"/>
      <c r="O67" s="4"/>
      <c r="P67" s="4"/>
      <c r="Q67" s="4"/>
      <c r="R67" s="90"/>
      <c r="S67" s="4"/>
      <c r="T67" s="4"/>
      <c r="U67" s="4"/>
    </row>
    <row r="68" spans="1:21" ht="9" customHeight="1">
      <c r="A68" s="70">
        <v>31</v>
      </c>
      <c r="B68" s="75">
        <f>IF($D68="","",VLOOKUP($D68,'Lista TG(S)'!$A$9:$J$72,7))</f>
        <v>0</v>
      </c>
      <c r="C68" s="75">
        <f>IF($D68="","",VLOOKUP($D68,'Lista TG(S)'!$A$9:$J$72,8))</f>
        <v>0</v>
      </c>
      <c r="D68" s="85">
        <v>36</v>
      </c>
      <c r="E68" s="69" t="str">
        <f>IF($D68="","",VLOOKUP($D68,'Lista TG(S)'!$A$9:$J$72,10))</f>
        <v>BYE, </v>
      </c>
      <c r="F68" s="9"/>
      <c r="G68" s="87">
        <f>IF($D68="","",VLOOKUP($D68,'Lista TG(S)'!$A$9:$J$72,4))</f>
        <v>0</v>
      </c>
      <c r="H68" s="93"/>
      <c r="I68" s="7"/>
      <c r="J68" s="95"/>
      <c r="K68" s="67" t="s">
        <v>269</v>
      </c>
      <c r="L68" s="214">
        <f>IF(OR(J67="a",J67="as"),J66,IF(OR(J67="b",J67="bs"),J70,""))</f>
        <v>32</v>
      </c>
      <c r="M68" s="207">
        <f>IF(OR(J67="a",J67="as"),J70,IF(OR(J67="b",J67="bs"),J66,""))</f>
        <v>7</v>
      </c>
      <c r="N68" s="4"/>
      <c r="O68" s="4"/>
      <c r="P68" s="4"/>
      <c r="Q68" s="4"/>
      <c r="R68" s="67" t="str">
        <f>IF($D68="","",VLOOKUP($D68,'Lista TG(S)'!$A$9:$J$72,2))</f>
        <v>BYE</v>
      </c>
      <c r="S68" s="4"/>
      <c r="T68" s="4"/>
      <c r="U68" s="4"/>
    </row>
    <row r="69" spans="1:21" ht="9" customHeight="1">
      <c r="A69" s="72"/>
      <c r="B69" s="73"/>
      <c r="C69" s="73"/>
      <c r="D69" s="84"/>
      <c r="E69" s="68"/>
      <c r="F69" s="64"/>
      <c r="G69" s="86"/>
      <c r="H69" s="91" t="s">
        <v>230</v>
      </c>
      <c r="I69" s="96" t="str">
        <f>UPPER(IF(OR(H69="a",H69="as"),R68,IF(OR(H69="b",H69="bs"),R70,"")))</f>
        <v>CICHACKI</v>
      </c>
      <c r="J69" s="92"/>
      <c r="K69" s="4"/>
      <c r="L69" s="4"/>
      <c r="M69" s="4"/>
      <c r="N69" s="4"/>
      <c r="O69" s="4"/>
      <c r="P69" s="4"/>
      <c r="Q69" s="4"/>
      <c r="R69" s="90"/>
      <c r="S69" s="4"/>
      <c r="T69" s="4"/>
      <c r="U69" s="4"/>
    </row>
    <row r="70" spans="1:21" ht="9" customHeight="1">
      <c r="A70" s="74">
        <v>32</v>
      </c>
      <c r="B70" s="80">
        <f>IF($D70="","",VLOOKUP($D70,'Lista TG(S)'!$A$9:$J$72,7))</f>
        <v>0</v>
      </c>
      <c r="C70" s="80">
        <f>IF($D70="","",VLOOKUP($D70,'Lista TG(S)'!$A$9:$J$72,8))</f>
        <v>77</v>
      </c>
      <c r="D70" s="83">
        <v>7</v>
      </c>
      <c r="E70" s="81" t="str">
        <f>IF($D70="","",VLOOKUP($D70,'Lista TG(S)'!$A$9:$J$72,10))</f>
        <v>CICHACKI, BARTOSZ</v>
      </c>
      <c r="F70" s="82"/>
      <c r="G70" s="65" t="str">
        <f>IF($D70="","",VLOOKUP($D70,'Lista TG(S)'!$A$9:$J$72,4))</f>
        <v>MKS AM TENIS</v>
      </c>
      <c r="H70" s="92"/>
      <c r="I70" s="67"/>
      <c r="J70" s="214">
        <f>IF(OR(H69="a",H69="as"),D68,IF(OR(H69="b",H69="bs"),D70,""))</f>
        <v>7</v>
      </c>
      <c r="K70" s="207">
        <f>IF(OR(H69="a",H69="as"),D70,IF(OR(H69="b",H69="bs"),D68,""))</f>
        <v>36</v>
      </c>
      <c r="L70" s="4"/>
      <c r="M70" s="4"/>
      <c r="N70" s="4"/>
      <c r="O70" s="4"/>
      <c r="P70" s="4"/>
      <c r="Q70" s="4"/>
      <c r="R70" s="67" t="str">
        <f>IF($D70="","",VLOOKUP($D70,'Lista TG(S)'!$A$9:$J$72,2))</f>
        <v>CICHACKI</v>
      </c>
      <c r="S70" s="4"/>
      <c r="T70" s="4"/>
      <c r="U70" s="4"/>
    </row>
    <row r="71" spans="1:21" ht="9" customHeight="1">
      <c r="A71" s="4"/>
      <c r="B71" s="4"/>
      <c r="C71" s="4"/>
      <c r="D71" s="4"/>
      <c r="E71" s="4"/>
      <c r="F71" s="4"/>
      <c r="G71" s="4"/>
      <c r="H71" s="4"/>
      <c r="I71" s="4"/>
      <c r="J71" s="4"/>
      <c r="K71" s="4"/>
      <c r="L71" s="4"/>
      <c r="M71" s="4"/>
      <c r="N71" s="4"/>
      <c r="O71" s="4"/>
      <c r="P71" s="4"/>
      <c r="Q71" s="4"/>
      <c r="R71" s="4"/>
      <c r="S71" s="4"/>
      <c r="T71" s="4"/>
      <c r="U71" s="4"/>
    </row>
    <row r="72" spans="1:21" ht="9" customHeight="1">
      <c r="A72" s="115"/>
      <c r="B72" s="116"/>
      <c r="C72" s="116"/>
      <c r="D72" s="117" t="s">
        <v>32</v>
      </c>
      <c r="E72" s="116"/>
      <c r="F72" s="116"/>
      <c r="G72" s="116"/>
      <c r="H72" s="116"/>
      <c r="I72" s="119" t="s">
        <v>25</v>
      </c>
      <c r="J72" s="117"/>
      <c r="K72" s="119" t="s">
        <v>26</v>
      </c>
      <c r="L72" s="222"/>
      <c r="M72" s="119" t="s">
        <v>36</v>
      </c>
      <c r="N72" s="120"/>
      <c r="O72" s="121"/>
      <c r="P72" s="122"/>
      <c r="Q72" s="4"/>
      <c r="R72" s="78"/>
      <c r="S72" s="4"/>
      <c r="T72" s="4"/>
      <c r="U72" s="4"/>
    </row>
    <row r="73" spans="1:21" ht="9" customHeight="1">
      <c r="A73" s="123"/>
      <c r="B73" s="124"/>
      <c r="C73" s="124"/>
      <c r="D73" s="283" t="s">
        <v>35</v>
      </c>
      <c r="E73" s="283"/>
      <c r="F73" s="124"/>
      <c r="G73" s="124"/>
      <c r="H73" s="236" t="str">
        <f>N23</f>
        <v>as</v>
      </c>
      <c r="I73" s="225" t="str">
        <f>UPPER(IF(OR(H73="a",H73="as"),M15,IF(OR(H73="b",H73="bs"),M31,"")))</f>
        <v>GUZOWSKI</v>
      </c>
      <c r="J73" s="226"/>
      <c r="K73" s="105"/>
      <c r="L73" s="226"/>
      <c r="M73" s="227"/>
      <c r="N73" s="228"/>
      <c r="O73" s="229"/>
      <c r="P73" s="127"/>
      <c r="Q73" s="4"/>
      <c r="R73" s="78"/>
      <c r="S73" s="4"/>
      <c r="T73" s="4"/>
      <c r="U73" s="4"/>
    </row>
    <row r="74" spans="1:21" ht="9" customHeight="1">
      <c r="A74" s="123"/>
      <c r="B74" s="124"/>
      <c r="C74" s="124"/>
      <c r="D74" s="283"/>
      <c r="E74" s="283"/>
      <c r="F74" s="124"/>
      <c r="G74" s="124"/>
      <c r="H74" s="236"/>
      <c r="I74" s="84"/>
      <c r="J74" s="282" t="s">
        <v>28</v>
      </c>
      <c r="K74" s="96" t="str">
        <f>UPPER(IF(OR(J74="a",J74="as"),I73,IF(OR(J74="b",J74="bs"),I75,"")))</f>
        <v>GUZOWSKI</v>
      </c>
      <c r="L74" s="226"/>
      <c r="M74" s="227"/>
      <c r="N74" s="230"/>
      <c r="O74" s="231"/>
      <c r="P74" s="221"/>
      <c r="Q74" s="4"/>
      <c r="R74" s="78"/>
      <c r="S74" s="4"/>
      <c r="T74" s="4"/>
      <c r="U74" s="4"/>
    </row>
    <row r="75" spans="1:21" ht="9" customHeight="1">
      <c r="A75" s="123"/>
      <c r="B75" s="124"/>
      <c r="C75" s="124"/>
      <c r="D75" s="124" t="s">
        <v>33</v>
      </c>
      <c r="E75" s="124"/>
      <c r="F75" s="124"/>
      <c r="G75" s="124"/>
      <c r="H75" s="237" t="str">
        <f>N55</f>
        <v>AS</v>
      </c>
      <c r="I75" s="225" t="str">
        <f>UPPER(IF(OR(H75="a",H75="as"),M47,IF(OR(H75="b",H75="bs"),M63,"")))</f>
        <v>PAWLAK</v>
      </c>
      <c r="J75" s="232"/>
      <c r="K75" s="233" t="s">
        <v>284</v>
      </c>
      <c r="L75" s="206">
        <f>IF(OR(J74="a",J74="as"),P24,IF(OR(J74="b",J74="bs"),P56,""))</f>
        <v>1</v>
      </c>
      <c r="M75" s="207">
        <f>IF(OR(J74="a",J74="as"),P56,IF(OR(J74="b",J74="bs"),P24,""))</f>
        <v>3</v>
      </c>
      <c r="N75" s="234"/>
      <c r="O75" s="104"/>
      <c r="P75" s="127"/>
      <c r="Q75" s="4"/>
      <c r="R75" s="4"/>
      <c r="S75" s="4"/>
      <c r="T75" s="4"/>
      <c r="U75" s="4"/>
    </row>
    <row r="76" spans="1:21" ht="9" customHeight="1">
      <c r="A76" s="128"/>
      <c r="B76" s="124"/>
      <c r="C76" s="124"/>
      <c r="D76" s="105">
        <v>1</v>
      </c>
      <c r="E76" s="104"/>
      <c r="F76" s="124"/>
      <c r="G76" s="124"/>
      <c r="H76" s="237"/>
      <c r="I76" s="104"/>
      <c r="J76" s="104"/>
      <c r="K76" s="104"/>
      <c r="L76" s="181" t="s">
        <v>279</v>
      </c>
      <c r="M76" s="96" t="str">
        <f>UPPER(IF(OR(L76="a",L76="as"),K74,IF(OR(L76="b",L76="bs"),K78,"")))</f>
        <v>RZĄDKOWSKI</v>
      </c>
      <c r="N76" s="228"/>
      <c r="O76" s="229"/>
      <c r="P76" s="127"/>
      <c r="Q76" s="4"/>
      <c r="R76" s="4"/>
      <c r="S76" s="4"/>
      <c r="T76" s="4"/>
      <c r="U76" s="4"/>
    </row>
    <row r="77" spans="1:21" ht="9" customHeight="1">
      <c r="A77" s="128"/>
      <c r="B77" s="124"/>
      <c r="C77" s="124"/>
      <c r="D77" s="105">
        <v>2</v>
      </c>
      <c r="E77" s="104"/>
      <c r="F77" s="124"/>
      <c r="G77" s="124"/>
      <c r="H77" s="237" t="str">
        <f>N104</f>
        <v>BS</v>
      </c>
      <c r="I77" s="225" t="str">
        <f>UPPER(IF(OR(H77="a",H77="as"),M96,IF(OR(H77="b",H77="bs"),M112,"")))</f>
        <v>FRANKOWSKI</v>
      </c>
      <c r="J77" s="104"/>
      <c r="K77" s="104"/>
      <c r="L77" s="183"/>
      <c r="M77" s="104" t="s">
        <v>271</v>
      </c>
      <c r="N77" s="208">
        <f>IF(OR(L76="a",L76="as"),L75,IF(OR(L76="b",L76="bs"),L79,""))</f>
        <v>2</v>
      </c>
      <c r="O77" s="207"/>
      <c r="P77" s="221"/>
      <c r="Q77" s="4"/>
      <c r="R77" s="4"/>
      <c r="S77" s="4"/>
      <c r="T77" s="4"/>
      <c r="U77" s="4"/>
    </row>
    <row r="78" spans="1:21" ht="9" customHeight="1">
      <c r="A78" s="123"/>
      <c r="B78" s="124"/>
      <c r="C78" s="124"/>
      <c r="D78" s="124" t="s">
        <v>34</v>
      </c>
      <c r="E78" s="124"/>
      <c r="F78" s="124"/>
      <c r="G78" s="124"/>
      <c r="H78" s="237"/>
      <c r="I78" s="68"/>
      <c r="J78" s="244" t="s">
        <v>230</v>
      </c>
      <c r="K78" s="96" t="str">
        <f>UPPER(IF(OR(J78="a",J78="as"),I77,IF(OR(J78="b",J78="bs"),I79,"")))</f>
        <v>RZĄDKOWSKI</v>
      </c>
      <c r="L78" s="232"/>
      <c r="M78" s="179">
        <v>4</v>
      </c>
      <c r="N78" s="228"/>
      <c r="O78" s="104"/>
      <c r="P78" s="127"/>
      <c r="Q78" s="4"/>
      <c r="R78" s="4"/>
      <c r="S78" s="4"/>
      <c r="T78" s="4"/>
      <c r="U78" s="4"/>
    </row>
    <row r="79" spans="1:21" ht="9" customHeight="1">
      <c r="A79" s="123"/>
      <c r="B79" s="124"/>
      <c r="C79" s="124"/>
      <c r="D79" s="104"/>
      <c r="E79" s="104"/>
      <c r="F79" s="124"/>
      <c r="G79" s="124"/>
      <c r="H79" s="237" t="str">
        <f>N136</f>
        <v>BS</v>
      </c>
      <c r="I79" s="225" t="str">
        <f>UPPER(IF(OR(H79="a",H79="as"),M128,IF(OR(H79="b",H79="bs"),M144,"")))</f>
        <v>RZĄDKOWSKI</v>
      </c>
      <c r="J79" s="232"/>
      <c r="K79" s="234" t="s">
        <v>284</v>
      </c>
      <c r="L79" s="208">
        <f>IF(OR(J78="a",J78="as"),P105,IF(OR(J78="b",J78="bs"),P137,""))</f>
        <v>2</v>
      </c>
      <c r="M79" s="207">
        <f>IF(OR(J78="a",J78="as"),P137,IF(OR(J78="b",J78="bs"),P105,""))</f>
        <v>4</v>
      </c>
      <c r="N79" s="234"/>
      <c r="O79" s="235"/>
      <c r="P79" s="221"/>
      <c r="Q79" s="4"/>
      <c r="R79" s="4"/>
      <c r="S79" s="4"/>
      <c r="T79" s="4"/>
      <c r="U79" s="4"/>
    </row>
    <row r="80" spans="1:21" ht="9" customHeight="1">
      <c r="A80" s="123"/>
      <c r="B80" s="124"/>
      <c r="C80" s="124"/>
      <c r="D80" s="104"/>
      <c r="E80" s="129" t="str">
        <f>Tytuł!$C$14</f>
        <v>Paweł Marciszewski</v>
      </c>
      <c r="F80" s="124"/>
      <c r="G80" s="124"/>
      <c r="H80" s="179"/>
      <c r="I80" s="104"/>
      <c r="J80" s="104"/>
      <c r="K80" s="104"/>
      <c r="L80" s="104"/>
      <c r="M80" s="179"/>
      <c r="N80" s="234"/>
      <c r="O80" s="104"/>
      <c r="P80" s="127"/>
      <c r="Q80" s="4"/>
      <c r="R80" s="4"/>
      <c r="S80" s="4"/>
      <c r="T80" s="4"/>
      <c r="U80" s="4"/>
    </row>
    <row r="81" spans="1:21" ht="9" customHeight="1">
      <c r="A81" s="130"/>
      <c r="B81" s="131"/>
      <c r="C81" s="131"/>
      <c r="D81" s="131"/>
      <c r="E81" s="131"/>
      <c r="F81" s="131"/>
      <c r="G81" s="131"/>
      <c r="H81" s="131"/>
      <c r="I81" s="131"/>
      <c r="J81" s="131"/>
      <c r="K81" s="131"/>
      <c r="L81" s="131"/>
      <c r="M81" s="223"/>
      <c r="N81" s="224"/>
      <c r="O81" s="131"/>
      <c r="P81" s="132"/>
      <c r="Q81" s="4"/>
      <c r="R81" s="4"/>
      <c r="S81" s="4"/>
      <c r="T81" s="4"/>
      <c r="U81" s="4"/>
    </row>
    <row r="82" spans="1:21" ht="18" customHeight="1">
      <c r="A82" s="19" t="str">
        <f>Tytuł!$C$10</f>
        <v>Mistrzostwa Województwa</v>
      </c>
      <c r="B82" s="19"/>
      <c r="C82" s="19"/>
      <c r="D82" s="19"/>
      <c r="E82" s="19"/>
      <c r="F82" s="19"/>
      <c r="G82" s="19"/>
      <c r="H82" s="20" t="s">
        <v>17</v>
      </c>
      <c r="I82" s="13" t="str">
        <f>Tytuł!$C$14</f>
        <v>Paweł Marciszewski</v>
      </c>
      <c r="J82" s="20"/>
      <c r="K82" s="13"/>
      <c r="L82" s="19"/>
      <c r="M82" s="19"/>
      <c r="N82" s="19"/>
      <c r="O82" s="19"/>
      <c r="P82" s="19"/>
      <c r="Q82" s="4"/>
      <c r="R82" s="4"/>
      <c r="S82" s="4"/>
      <c r="T82" s="4"/>
      <c r="U82" s="4"/>
    </row>
    <row r="83" spans="1:21" ht="12.75">
      <c r="A83" s="4"/>
      <c r="B83" s="4"/>
      <c r="C83" s="4"/>
      <c r="D83" s="4"/>
      <c r="E83" s="4"/>
      <c r="F83" s="4"/>
      <c r="G83" s="4"/>
      <c r="H83" s="20" t="s">
        <v>4</v>
      </c>
      <c r="I83" s="13" t="str">
        <f>Tytuł!$G$10</f>
        <v>Skrzaty</v>
      </c>
      <c r="J83" s="20"/>
      <c r="K83" s="13"/>
      <c r="L83" s="4"/>
      <c r="M83" s="4"/>
      <c r="N83" s="4"/>
      <c r="O83" s="4"/>
      <c r="P83" s="4"/>
      <c r="Q83" s="4"/>
      <c r="R83" s="4"/>
      <c r="S83" s="4"/>
      <c r="T83" s="4"/>
      <c r="U83" s="4"/>
    </row>
    <row r="84" spans="1:21" ht="12.75">
      <c r="A84" s="4"/>
      <c r="B84" s="14" t="s">
        <v>18</v>
      </c>
      <c r="C84" s="14"/>
      <c r="D84" s="4"/>
      <c r="E84" s="4"/>
      <c r="F84" s="4"/>
      <c r="G84" s="4"/>
      <c r="H84" s="20" t="s">
        <v>5</v>
      </c>
      <c r="I84" s="13" t="str">
        <f>Tytuł!$G$12</f>
        <v>Warszawa</v>
      </c>
      <c r="J84" s="20"/>
      <c r="K84" s="13"/>
      <c r="L84" s="4"/>
      <c r="M84" s="4"/>
      <c r="N84" s="4"/>
      <c r="O84" s="4"/>
      <c r="P84" s="4"/>
      <c r="Q84" s="4"/>
      <c r="R84" s="4"/>
      <c r="S84" s="4"/>
      <c r="T84" s="4"/>
      <c r="U84" s="4"/>
    </row>
    <row r="85" spans="1:21" ht="12.75">
      <c r="A85" s="4"/>
      <c r="B85" s="89" t="s">
        <v>19</v>
      </c>
      <c r="C85" s="89"/>
      <c r="D85" s="4"/>
      <c r="E85" s="4"/>
      <c r="F85" s="4"/>
      <c r="G85" s="220"/>
      <c r="H85" s="20" t="s">
        <v>6</v>
      </c>
      <c r="I85" s="13" t="str">
        <f>Tytuł!$G$14</f>
        <v>18-20.05.2013</v>
      </c>
      <c r="J85" s="20"/>
      <c r="K85" s="13"/>
      <c r="L85" s="4"/>
      <c r="M85" s="4"/>
      <c r="N85" s="4"/>
      <c r="O85" s="4"/>
      <c r="P85" s="4"/>
      <c r="Q85" s="4"/>
      <c r="R85" s="4"/>
      <c r="S85" s="4"/>
      <c r="T85" s="4"/>
      <c r="U85" s="4"/>
    </row>
    <row r="86" spans="1:21" ht="9.75" customHeight="1">
      <c r="A86" s="4"/>
      <c r="B86" s="4"/>
      <c r="C86" s="4"/>
      <c r="D86" s="4"/>
      <c r="E86" s="240" t="s">
        <v>65</v>
      </c>
      <c r="F86" s="4"/>
      <c r="G86" s="4"/>
      <c r="H86" s="4"/>
      <c r="I86" s="4"/>
      <c r="J86" s="4"/>
      <c r="K86" s="4"/>
      <c r="L86" s="4"/>
      <c r="M86" s="4"/>
      <c r="N86" s="4"/>
      <c r="O86" s="4"/>
      <c r="P86" s="4"/>
      <c r="Q86" s="4"/>
      <c r="R86" s="4"/>
      <c r="S86" s="4"/>
      <c r="T86" s="4"/>
      <c r="U86" s="4"/>
    </row>
    <row r="87" spans="1:21" ht="9.75" customHeight="1">
      <c r="A87" s="61"/>
      <c r="B87" s="62" t="s">
        <v>20</v>
      </c>
      <c r="C87" s="62" t="s">
        <v>21</v>
      </c>
      <c r="D87" s="62" t="s">
        <v>8</v>
      </c>
      <c r="E87" s="61" t="s">
        <v>22</v>
      </c>
      <c r="F87" s="61"/>
      <c r="G87" s="62" t="s">
        <v>11</v>
      </c>
      <c r="H87" s="61"/>
      <c r="I87" s="62" t="s">
        <v>23</v>
      </c>
      <c r="J87" s="62"/>
      <c r="K87" s="62" t="s">
        <v>66</v>
      </c>
      <c r="L87" s="62"/>
      <c r="M87" s="62" t="s">
        <v>24</v>
      </c>
      <c r="N87" s="62"/>
      <c r="O87" s="62" t="s">
        <v>25</v>
      </c>
      <c r="P87" s="61"/>
      <c r="Q87" s="4"/>
      <c r="R87" s="4"/>
      <c r="S87" s="4"/>
      <c r="T87" s="4"/>
      <c r="U87" s="4"/>
    </row>
    <row r="88" spans="1:21" ht="6" customHeight="1">
      <c r="A88" s="63"/>
      <c r="B88" s="4"/>
      <c r="C88" s="4"/>
      <c r="D88" s="4"/>
      <c r="E88" s="4"/>
      <c r="F88" s="4"/>
      <c r="G88" s="4"/>
      <c r="H88" s="4"/>
      <c r="I88" s="4"/>
      <c r="J88" s="4"/>
      <c r="K88" s="4"/>
      <c r="L88" s="4"/>
      <c r="M88" s="4"/>
      <c r="N88" s="4"/>
      <c r="O88" s="4"/>
      <c r="P88" s="4"/>
      <c r="Q88" s="4"/>
      <c r="R88" s="4"/>
      <c r="S88" s="4"/>
      <c r="T88" s="4"/>
      <c r="U88" s="4"/>
    </row>
    <row r="89" spans="1:21" ht="9" customHeight="1">
      <c r="A89" s="70">
        <v>33</v>
      </c>
      <c r="B89" s="77">
        <f>IF($D89="","",VLOOKUP($D89,'Lista TG(S)'!$A$9:$J$72,7))</f>
        <v>0</v>
      </c>
      <c r="C89" s="77">
        <f>IF($D89="","",VLOOKUP($D89,'Lista TG(S)'!$A$9:$J$72,8))</f>
        <v>52</v>
      </c>
      <c r="D89" s="83">
        <v>5</v>
      </c>
      <c r="E89" s="78" t="str">
        <f>IF($D89="","",VLOOKUP($D89,'Lista TG(S)'!$A$9:$J$72,10))</f>
        <v>FILOCHOWSKI, STANISŁAW</v>
      </c>
      <c r="F89" s="79"/>
      <c r="G89" s="63" t="str">
        <f>IF($D89="","",VLOOKUP($D89,'Lista TG(S)'!$A$9:$J$72,4))</f>
        <v>MKS AM TENIS</v>
      </c>
      <c r="H89" s="4"/>
      <c r="I89" s="4"/>
      <c r="J89" s="4"/>
      <c r="K89" s="4"/>
      <c r="L89" s="4"/>
      <c r="M89" s="4"/>
      <c r="N89" s="4"/>
      <c r="O89" s="4"/>
      <c r="P89" s="4"/>
      <c r="Q89" s="4"/>
      <c r="R89" s="67" t="str">
        <f>IF($D89="","",VLOOKUP($D89,'Lista TG(S)'!$A$9:$J$72,2))</f>
        <v>FILOCHOWSKI</v>
      </c>
      <c r="S89" s="4"/>
      <c r="T89" s="4"/>
      <c r="U89" s="4"/>
    </row>
    <row r="90" spans="1:21" ht="9" customHeight="1">
      <c r="A90" s="72"/>
      <c r="B90" s="73"/>
      <c r="C90" s="73"/>
      <c r="D90" s="84"/>
      <c r="E90" s="68"/>
      <c r="F90" s="64"/>
      <c r="G90" s="86"/>
      <c r="H90" s="91" t="s">
        <v>74</v>
      </c>
      <c r="I90" s="96" t="str">
        <f>UPPER(IF(OR(H90="a",H90="as"),R89,IF(OR(H90="b",H90="bs"),R91,"")))</f>
        <v>FILOCHOWSKI</v>
      </c>
      <c r="J90" s="155"/>
      <c r="K90" s="156"/>
      <c r="L90" s="4"/>
      <c r="M90" s="4"/>
      <c r="N90" s="4"/>
      <c r="O90" s="4"/>
      <c r="P90" s="4"/>
      <c r="Q90" s="4"/>
      <c r="R90" s="67"/>
      <c r="S90" s="4"/>
      <c r="T90" s="4"/>
      <c r="U90" s="4"/>
    </row>
    <row r="91" spans="1:21" ht="9" customHeight="1">
      <c r="A91" s="74">
        <v>34</v>
      </c>
      <c r="B91" s="75">
        <f>IF($D91="","",VLOOKUP($D91,'Lista TG(S)'!$A$9:$J$72,7))</f>
        <v>0</v>
      </c>
      <c r="C91" s="75">
        <f>IF($D91="","",VLOOKUP($D91,'Lista TG(S)'!$A$9:$J$72,8))</f>
        <v>0</v>
      </c>
      <c r="D91" s="85">
        <v>36</v>
      </c>
      <c r="E91" s="69" t="str">
        <f>IF($D91="","",VLOOKUP($D91,'Lista TG(S)'!$A$9:$J$72,10))</f>
        <v>BYE, </v>
      </c>
      <c r="F91" s="9"/>
      <c r="G91" s="87">
        <f>IF($D91="","",VLOOKUP($D91,'Lista TG(S)'!$A$9:$J$72,4))</f>
        <v>0</v>
      </c>
      <c r="H91" s="92"/>
      <c r="I91" s="68"/>
      <c r="J91" s="206">
        <f>IF(OR(H90="a",H90="as"),D89,IF(OR(H90="b",H90="bs"),D91,""))</f>
        <v>5</v>
      </c>
      <c r="K91" s="207">
        <f>IF(OR(H90="a",H90="as"),D91,IF(OR(H90="b",H90="bs"),D89,""))</f>
        <v>36</v>
      </c>
      <c r="L91" s="4"/>
      <c r="M91" s="4"/>
      <c r="N91" s="4"/>
      <c r="O91" s="4"/>
      <c r="P91" s="4"/>
      <c r="Q91" s="4"/>
      <c r="R91" s="67" t="str">
        <f>IF($D91="","",VLOOKUP($D91,'Lista TG(S)'!$A$9:$J$72,2))</f>
        <v>BYE</v>
      </c>
      <c r="S91" s="4"/>
      <c r="T91" s="4"/>
      <c r="U91" s="4"/>
    </row>
    <row r="92" spans="1:21" ht="9" customHeight="1">
      <c r="A92" s="70"/>
      <c r="B92" s="23"/>
      <c r="C92" s="23"/>
      <c r="D92" s="71"/>
      <c r="E92" s="67"/>
      <c r="F92" s="4"/>
      <c r="G92" s="88"/>
      <c r="H92" s="93"/>
      <c r="I92" s="7"/>
      <c r="J92" s="95" t="s">
        <v>74</v>
      </c>
      <c r="K92" s="96" t="str">
        <f>UPPER(IF(OR(J92="a",J92="as"),I90,IF(OR(J92="b",J92="bs"),I94,"")))</f>
        <v>FILOCHOWSKI</v>
      </c>
      <c r="L92" s="158"/>
      <c r="M92" s="159"/>
      <c r="N92" s="4"/>
      <c r="O92" s="4"/>
      <c r="P92" s="4"/>
      <c r="Q92" s="4"/>
      <c r="R92" s="90"/>
      <c r="S92" s="4"/>
      <c r="T92" s="4"/>
      <c r="U92" s="4"/>
    </row>
    <row r="93" spans="1:21" ht="9" customHeight="1">
      <c r="A93" s="70">
        <v>35</v>
      </c>
      <c r="B93" s="75">
        <f>IF($D93="","",VLOOKUP($D93,'Lista TG(S)'!$A$9:$J$72,7))</f>
        <v>0</v>
      </c>
      <c r="C93" s="75">
        <f>IF($D93="","",VLOOKUP($D93,'Lista TG(S)'!$A$9:$J$72,8))</f>
        <v>172</v>
      </c>
      <c r="D93" s="85">
        <v>19</v>
      </c>
      <c r="E93" s="69" t="str">
        <f>IF($D93="","",VLOOKUP($D93,'Lista TG(S)'!$A$9:$J$72,10))</f>
        <v>ZBUCKI, MICHAŁ</v>
      </c>
      <c r="F93" s="9"/>
      <c r="G93" s="87" t="str">
        <f>IF($D93="","",VLOOKUP($D93,'Lista TG(S)'!$A$9:$J$72,4))</f>
        <v>MKS AM TENIS</v>
      </c>
      <c r="H93" s="93"/>
      <c r="I93" s="7"/>
      <c r="J93" s="95"/>
      <c r="K93" s="68" t="s">
        <v>272</v>
      </c>
      <c r="L93" s="206">
        <f>IF(OR(J92="a",J92="as"),J91,IF(OR(J92="b",J92="bs"),J95,""))</f>
        <v>5</v>
      </c>
      <c r="M93" s="207">
        <f>IF(OR(J92="a",J92="as"),J95,IF(OR(J92="b",J92="bs"),J91,""))</f>
        <v>19</v>
      </c>
      <c r="N93" s="4"/>
      <c r="O93" s="4"/>
      <c r="P93" s="4"/>
      <c r="Q93" s="4"/>
      <c r="R93" s="67" t="str">
        <f>IF($D93="","",VLOOKUP($D93,'Lista TG(S)'!$A$9:$J$72,2))</f>
        <v>ZBUCKI</v>
      </c>
      <c r="S93" s="4"/>
      <c r="T93" s="4"/>
      <c r="U93" s="4"/>
    </row>
    <row r="94" spans="1:21" ht="9" customHeight="1">
      <c r="A94" s="72"/>
      <c r="B94" s="73"/>
      <c r="C94" s="73"/>
      <c r="D94" s="84"/>
      <c r="E94" s="68"/>
      <c r="F94" s="64"/>
      <c r="G94" s="86"/>
      <c r="H94" s="91" t="s">
        <v>228</v>
      </c>
      <c r="I94" s="96" t="str">
        <f>UPPER(IF(OR(H94="a",H94="as"),R93,IF(OR(H94="b",H94="bs"),R95,"")))</f>
        <v>ZBUCKI</v>
      </c>
      <c r="J94" s="157"/>
      <c r="K94" s="156"/>
      <c r="L94" s="95"/>
      <c r="M94" s="4"/>
      <c r="N94" s="4"/>
      <c r="O94" s="4"/>
      <c r="P94" s="4"/>
      <c r="Q94" s="4"/>
      <c r="R94" s="90"/>
      <c r="S94" s="4"/>
      <c r="T94" s="4"/>
      <c r="U94" s="4"/>
    </row>
    <row r="95" spans="1:21" ht="9" customHeight="1">
      <c r="A95" s="74">
        <v>36</v>
      </c>
      <c r="B95" s="75">
        <f>IF($D95="","",VLOOKUP($D95,'Lista TG(S)'!$A$9:$J$72,7))</f>
        <v>0</v>
      </c>
      <c r="C95" s="75">
        <f>IF($D95="","",VLOOKUP($D95,'Lista TG(S)'!$A$9:$J$72,8))</f>
        <v>0</v>
      </c>
      <c r="D95" s="85">
        <v>36</v>
      </c>
      <c r="E95" s="69" t="str">
        <f>IF($D95="","",VLOOKUP($D95,'Lista TG(S)'!$A$9:$J$72,10))</f>
        <v>BYE, </v>
      </c>
      <c r="F95" s="9"/>
      <c r="G95" s="87">
        <f>IF($D95="","",VLOOKUP($D95,'Lista TG(S)'!$A$9:$J$72,4))</f>
        <v>0</v>
      </c>
      <c r="H95" s="92"/>
      <c r="I95" s="67"/>
      <c r="J95" s="214">
        <f>IF(OR(H94="a",H94="as"),D93,IF(OR(H94="b",H94="bs"),D95,""))</f>
        <v>19</v>
      </c>
      <c r="K95" s="207">
        <f>IF(OR(H94="a",H94="as"),D95,IF(OR(H94="b",H94="bs"),D93,""))</f>
        <v>36</v>
      </c>
      <c r="L95" s="95"/>
      <c r="M95" s="4"/>
      <c r="N95" s="4"/>
      <c r="O95" s="4"/>
      <c r="P95" s="4"/>
      <c r="Q95" s="4"/>
      <c r="R95" s="67" t="str">
        <f>IF($D95="","",VLOOKUP($D95,'Lista TG(S)'!$A$9:$J$72,2))</f>
        <v>BYE</v>
      </c>
      <c r="S95" s="4"/>
      <c r="T95" s="4"/>
      <c r="U95" s="4"/>
    </row>
    <row r="96" spans="1:21" ht="9" customHeight="1">
      <c r="A96" s="70"/>
      <c r="B96" s="23"/>
      <c r="C96" s="23"/>
      <c r="D96" s="71"/>
      <c r="E96" s="67"/>
      <c r="F96" s="4"/>
      <c r="G96" s="88"/>
      <c r="H96" s="93"/>
      <c r="I96" s="4"/>
      <c r="J96" s="93"/>
      <c r="K96" s="7"/>
      <c r="L96" s="95" t="s">
        <v>74</v>
      </c>
      <c r="M96" s="96" t="str">
        <f>UPPER(IF(OR(L96="a",L96="as"),K92,IF(OR(L96="b",L96="bs"),K100,"")))</f>
        <v>FILOCHOWSKI</v>
      </c>
      <c r="N96" s="158"/>
      <c r="O96" s="159"/>
      <c r="P96" s="4"/>
      <c r="Q96" s="4"/>
      <c r="R96" s="90"/>
      <c r="S96" s="4"/>
      <c r="T96" s="4"/>
      <c r="U96" s="4"/>
    </row>
    <row r="97" spans="1:21" ht="9" customHeight="1">
      <c r="A97" s="70">
        <v>37</v>
      </c>
      <c r="B97" s="75">
        <f>IF($D97="","",VLOOKUP($D97,'Lista TG(S)'!$A$9:$J$72,7))</f>
        <v>0</v>
      </c>
      <c r="C97" s="75">
        <f>IF($D97="","",VLOOKUP($D97,'Lista TG(S)'!$A$9:$J$72,8))</f>
        <v>0</v>
      </c>
      <c r="D97" s="85">
        <v>36</v>
      </c>
      <c r="E97" s="69" t="str">
        <f>IF($D97="","",VLOOKUP($D97,'Lista TG(S)'!$A$9:$J$72,10))</f>
        <v>BYE, </v>
      </c>
      <c r="F97" s="9"/>
      <c r="G97" s="87">
        <f>IF($D97="","",VLOOKUP($D97,'Lista TG(S)'!$A$9:$J$72,4))</f>
        <v>0</v>
      </c>
      <c r="H97" s="93"/>
      <c r="I97" s="4"/>
      <c r="J97" s="93"/>
      <c r="K97" s="7"/>
      <c r="L97" s="95"/>
      <c r="M97" s="68" t="s">
        <v>264</v>
      </c>
      <c r="N97" s="206">
        <f>IF(OR(L96="a",L96="as"),L93,IF(OR(L96="b",L96="bs"),L101,""))</f>
        <v>5</v>
      </c>
      <c r="O97" s="207">
        <f>IF(OR(L96="a",L96="as"),L101,IF(OR(L96="b",L96="bs"),L93,""))</f>
        <v>10</v>
      </c>
      <c r="P97" s="4"/>
      <c r="Q97" s="4"/>
      <c r="R97" s="67" t="str">
        <f>IF($D97="","",VLOOKUP($D97,'Lista TG(S)'!$A$9:$J$72,2))</f>
        <v>BYE</v>
      </c>
      <c r="S97" s="4"/>
      <c r="T97" s="4"/>
      <c r="U97" s="4"/>
    </row>
    <row r="98" spans="1:21" ht="9" customHeight="1">
      <c r="A98" s="72"/>
      <c r="B98" s="73"/>
      <c r="C98" s="73"/>
      <c r="D98" s="84"/>
      <c r="E98" s="68"/>
      <c r="F98" s="64"/>
      <c r="G98" s="86"/>
      <c r="H98" s="91" t="s">
        <v>229</v>
      </c>
      <c r="I98" s="96" t="str">
        <f>UPPER(IF(OR(H98="a",H98="as"),R97,IF(OR(H98="b",H98="bs"),R99,"")))</f>
        <v>WACHOWSKI</v>
      </c>
      <c r="J98" s="155"/>
      <c r="K98" s="156"/>
      <c r="L98" s="95"/>
      <c r="M98" s="7"/>
      <c r="N98" s="8"/>
      <c r="O98" s="4"/>
      <c r="P98" s="4"/>
      <c r="Q98" s="4"/>
      <c r="R98" s="90"/>
      <c r="S98" s="4"/>
      <c r="T98" s="4"/>
      <c r="U98" s="4"/>
    </row>
    <row r="99" spans="1:21" ht="9" customHeight="1">
      <c r="A99" s="74">
        <v>38</v>
      </c>
      <c r="B99" s="75">
        <f>IF($D99="","",VLOOKUP($D99,'Lista TG(S)'!$A$9:$J$72,7))</f>
        <v>0</v>
      </c>
      <c r="C99" s="75">
        <f>IF($D99="","",VLOOKUP($D99,'Lista TG(S)'!$A$9:$J$72,8))</f>
        <v>219</v>
      </c>
      <c r="D99" s="85">
        <v>28</v>
      </c>
      <c r="E99" s="69" t="str">
        <f>IF($D99="","",VLOOKUP($D99,'Lista TG(S)'!$A$9:$J$72,10))</f>
        <v>WACHOWSKI, KRZYSZTOF</v>
      </c>
      <c r="F99" s="9"/>
      <c r="G99" s="87" t="str">
        <f>IF($D99="","",VLOOKUP($D99,'Lista TG(S)'!$A$9:$J$72,4))</f>
        <v>WKT MERA</v>
      </c>
      <c r="H99" s="92"/>
      <c r="I99" s="68"/>
      <c r="J99" s="206">
        <f>IF(OR(H98="a",H98="as"),D97,IF(OR(H98="b",H98="bs"),D99,""))</f>
        <v>28</v>
      </c>
      <c r="K99" s="207">
        <f>IF(OR(H98="a",H98="as"),D99,IF(OR(H98="b",H98="bs"),D97,""))</f>
        <v>36</v>
      </c>
      <c r="L99" s="95"/>
      <c r="M99" s="7"/>
      <c r="N99" s="8"/>
      <c r="O99" s="4"/>
      <c r="P99" s="4"/>
      <c r="Q99" s="4"/>
      <c r="R99" s="67" t="str">
        <f>IF($D99="","",VLOOKUP($D99,'Lista TG(S)'!$A$9:$J$72,2))</f>
        <v>WACHOWSKI</v>
      </c>
      <c r="S99" s="4"/>
      <c r="T99" s="4"/>
      <c r="U99" s="4"/>
    </row>
    <row r="100" spans="1:21" ht="9" customHeight="1">
      <c r="A100" s="70"/>
      <c r="B100" s="23"/>
      <c r="C100" s="23"/>
      <c r="D100" s="71"/>
      <c r="E100" s="67"/>
      <c r="F100" s="4"/>
      <c r="G100" s="88"/>
      <c r="H100" s="93"/>
      <c r="I100" s="7"/>
      <c r="J100" s="95" t="s">
        <v>230</v>
      </c>
      <c r="K100" s="96" t="str">
        <f>UPPER(IF(OR(J100="a",J100="as"),I98,IF(OR(J100="b",J100="bs"),I102,"")))</f>
        <v>SADOMSKI</v>
      </c>
      <c r="L100" s="92"/>
      <c r="M100" s="7"/>
      <c r="N100" s="8"/>
      <c r="O100" s="4"/>
      <c r="P100" s="4"/>
      <c r="Q100" s="4"/>
      <c r="R100" s="90"/>
      <c r="S100" s="4"/>
      <c r="T100" s="4"/>
      <c r="U100" s="4"/>
    </row>
    <row r="101" spans="1:21" ht="9" customHeight="1">
      <c r="A101" s="70">
        <v>39</v>
      </c>
      <c r="B101" s="75">
        <f>IF($D101="","",VLOOKUP($D101,'Lista TG(S)'!$A$9:$J$72,7))</f>
        <v>0</v>
      </c>
      <c r="C101" s="75">
        <f>IF($D101="","",VLOOKUP($D101,'Lista TG(S)'!$A$9:$J$72,8))</f>
        <v>0</v>
      </c>
      <c r="D101" s="85">
        <v>36</v>
      </c>
      <c r="E101" s="69" t="str">
        <f>IF($D101="","",VLOOKUP($D101,'Lista TG(S)'!$A$9:$J$72,10))</f>
        <v>BYE, </v>
      </c>
      <c r="F101" s="9"/>
      <c r="G101" s="87">
        <f>IF($D101="","",VLOOKUP($D101,'Lista TG(S)'!$A$9:$J$72,4))</f>
        <v>0</v>
      </c>
      <c r="H101" s="93"/>
      <c r="I101" s="7"/>
      <c r="J101" s="95"/>
      <c r="K101" s="67" t="s">
        <v>271</v>
      </c>
      <c r="L101" s="214">
        <f>IF(OR(J100="a",J100="as"),J99,IF(OR(J100="b",J100="bs"),J103,""))</f>
        <v>10</v>
      </c>
      <c r="M101" s="207">
        <f>IF(OR(J100="a",J100="as"),J103,IF(OR(J100="b",J100="bs"),J99,""))</f>
        <v>28</v>
      </c>
      <c r="N101" s="8"/>
      <c r="O101" s="4"/>
      <c r="P101" s="4"/>
      <c r="Q101" s="4"/>
      <c r="R101" s="67" t="str">
        <f>IF($D101="","",VLOOKUP($D101,'Lista TG(S)'!$A$9:$J$72,2))</f>
        <v>BYE</v>
      </c>
      <c r="S101" s="4"/>
      <c r="T101" s="4"/>
      <c r="U101" s="4"/>
    </row>
    <row r="102" spans="1:21" ht="9" customHeight="1">
      <c r="A102" s="72"/>
      <c r="B102" s="73"/>
      <c r="C102" s="73"/>
      <c r="D102" s="84"/>
      <c r="E102" s="68"/>
      <c r="F102" s="64"/>
      <c r="G102" s="86"/>
      <c r="H102" s="91" t="s">
        <v>230</v>
      </c>
      <c r="I102" s="96" t="str">
        <f>UPPER(IF(OR(H102="a",H102="as"),R101,IF(OR(H102="b",H102="bs"),R103,"")))</f>
        <v>SADOMSKI</v>
      </c>
      <c r="J102" s="92"/>
      <c r="K102" s="4"/>
      <c r="L102" s="93"/>
      <c r="M102" s="7"/>
      <c r="N102" s="8"/>
      <c r="O102" s="4"/>
      <c r="P102" s="4"/>
      <c r="Q102" s="4"/>
      <c r="R102" s="90"/>
      <c r="S102" s="4"/>
      <c r="T102" s="4"/>
      <c r="U102" s="4"/>
    </row>
    <row r="103" spans="1:21" ht="9" customHeight="1">
      <c r="A103" s="74">
        <v>40</v>
      </c>
      <c r="B103" s="80">
        <f>IF($D103="","",VLOOKUP($D103,'Lista TG(S)'!$A$9:$J$72,7))</f>
        <v>0</v>
      </c>
      <c r="C103" s="80">
        <f>IF($D103="","",VLOOKUP($D103,'Lista TG(S)'!$A$9:$J$72,8))</f>
        <v>92</v>
      </c>
      <c r="D103" s="83">
        <v>10</v>
      </c>
      <c r="E103" s="81" t="str">
        <f>IF($D103="","",VLOOKUP($D103,'Lista TG(S)'!$A$9:$J$72,10))</f>
        <v>SADOMSKI, MARCIN</v>
      </c>
      <c r="F103" s="82"/>
      <c r="G103" s="65" t="str">
        <f>IF($D103="","",VLOOKUP($D103,'Lista TG(S)'!$A$9:$J$72,4))</f>
        <v>UKT Radość 90</v>
      </c>
      <c r="H103" s="92"/>
      <c r="I103" s="67"/>
      <c r="J103" s="214">
        <f>IF(OR(H102="a",H102="as"),D101,IF(OR(H102="b",H102="bs"),D103,""))</f>
        <v>10</v>
      </c>
      <c r="K103" s="207">
        <f>IF(OR(H102="a",H102="as"),D103,IF(OR(H102="b",H102="bs"),D101,""))</f>
        <v>36</v>
      </c>
      <c r="L103" s="93"/>
      <c r="M103" s="7"/>
      <c r="N103" s="8"/>
      <c r="O103" s="4"/>
      <c r="P103" s="4"/>
      <c r="Q103" s="7"/>
      <c r="R103" s="67" t="str">
        <f>IF($D103="","",VLOOKUP($D103,'Lista TG(S)'!$A$9:$J$72,2))</f>
        <v>SADOMSKI</v>
      </c>
      <c r="S103" s="4"/>
      <c r="T103" s="4"/>
      <c r="U103" s="4"/>
    </row>
    <row r="104" spans="1:21" ht="9" customHeight="1">
      <c r="A104" s="70"/>
      <c r="B104" s="23"/>
      <c r="C104" s="23"/>
      <c r="D104" s="71"/>
      <c r="E104" s="67"/>
      <c r="F104" s="4"/>
      <c r="G104" s="88"/>
      <c r="H104" s="93"/>
      <c r="I104" s="4"/>
      <c r="J104" s="93"/>
      <c r="K104" s="66"/>
      <c r="L104" s="93"/>
      <c r="M104" s="7"/>
      <c r="N104" s="95" t="s">
        <v>230</v>
      </c>
      <c r="O104" s="96" t="str">
        <f>UPPER(IF(OR(N104="a",N104="as"),M96,IF(OR(N104="b",N104="bs"),M112,"")))</f>
        <v>FRANKOWSKI</v>
      </c>
      <c r="P104" s="4"/>
      <c r="Q104" s="7"/>
      <c r="R104" s="90"/>
      <c r="S104" s="4"/>
      <c r="T104" s="4"/>
      <c r="U104" s="4"/>
    </row>
    <row r="105" spans="1:21" ht="9" customHeight="1">
      <c r="A105" s="70">
        <v>41</v>
      </c>
      <c r="B105" s="77">
        <f>IF($D105="","",VLOOKUP($D105,'Lista TG(S)'!$A$9:$J$72,7))</f>
        <v>0</v>
      </c>
      <c r="C105" s="77">
        <f>IF($D105="","",VLOOKUP($D105,'Lista TG(S)'!$A$9:$J$72,8))</f>
        <v>132</v>
      </c>
      <c r="D105" s="83">
        <v>14</v>
      </c>
      <c r="E105" s="78" t="str">
        <f>IF($D105="","",VLOOKUP($D105,'Lista TG(S)'!$A$9:$J$72,10))</f>
        <v>WOJTYŃSKI, BENJAMIN</v>
      </c>
      <c r="F105" s="79"/>
      <c r="G105" s="63" t="str">
        <f>IF($D105="","",VLOOKUP($D105,'Lista TG(S)'!$A$9:$J$72,4))</f>
        <v>MKS AM TENIS</v>
      </c>
      <c r="H105" s="93"/>
      <c r="I105" s="4"/>
      <c r="J105" s="93"/>
      <c r="K105" s="4"/>
      <c r="L105" s="93"/>
      <c r="M105" s="7"/>
      <c r="N105" s="8"/>
      <c r="O105" s="68" t="s">
        <v>283</v>
      </c>
      <c r="P105" s="208">
        <f>IF(OR(N104="a",N104="as"),N97,IF(OR(N104="b",N104="bs"),N113,""))</f>
        <v>4</v>
      </c>
      <c r="Q105" s="207">
        <f>IF(OR(N104="a",N104="as"),N113,IF(OR(N104="b",N104="bs"),N97,""))</f>
        <v>5</v>
      </c>
      <c r="R105" s="67" t="str">
        <f>IF($D105="","",VLOOKUP($D105,'Lista TG(S)'!$A$9:$J$72,2))</f>
        <v>WOJTYŃSKI</v>
      </c>
      <c r="S105" s="4"/>
      <c r="T105" s="4"/>
      <c r="U105" s="4"/>
    </row>
    <row r="106" spans="1:21" ht="9" customHeight="1">
      <c r="A106" s="72"/>
      <c r="B106" s="73"/>
      <c r="C106" s="73"/>
      <c r="D106" s="84"/>
      <c r="E106" s="68"/>
      <c r="F106" s="64"/>
      <c r="G106" s="86"/>
      <c r="H106" s="91" t="s">
        <v>74</v>
      </c>
      <c r="I106" s="96" t="str">
        <f>UPPER(IF(OR(H106="a",H106="as"),R105,IF(OR(H106="b",H106="bs"),R107,"")))</f>
        <v>WOJTYŃSKI</v>
      </c>
      <c r="J106" s="155"/>
      <c r="K106" s="156"/>
      <c r="L106" s="93"/>
      <c r="M106" s="7"/>
      <c r="N106" s="8"/>
      <c r="O106" s="7"/>
      <c r="P106" s="7"/>
      <c r="Q106" s="7"/>
      <c r="R106" s="90"/>
      <c r="S106" s="4"/>
      <c r="T106" s="4"/>
      <c r="U106" s="4"/>
    </row>
    <row r="107" spans="1:21" ht="9" customHeight="1">
      <c r="A107" s="74">
        <v>42</v>
      </c>
      <c r="B107" s="75">
        <f>IF($D107="","",VLOOKUP($D107,'Lista TG(S)'!$A$9:$J$72,7))</f>
        <v>0</v>
      </c>
      <c r="C107" s="75">
        <f>IF($D107="","",VLOOKUP($D107,'Lista TG(S)'!$A$9:$J$72,8))</f>
        <v>0</v>
      </c>
      <c r="D107" s="85">
        <v>36</v>
      </c>
      <c r="E107" s="69" t="str">
        <f>IF($D107="","",VLOOKUP($D107,'Lista TG(S)'!$A$9:$J$72,10))</f>
        <v>BYE, </v>
      </c>
      <c r="F107" s="9"/>
      <c r="G107" s="87">
        <f>IF($D107="","",VLOOKUP($D107,'Lista TG(S)'!$A$9:$J$72,4))</f>
        <v>0</v>
      </c>
      <c r="H107" s="92"/>
      <c r="I107" s="68"/>
      <c r="J107" s="206">
        <f>IF(OR(H106="a",H106="as"),D105,IF(OR(H106="b",H106="bs"),D107,""))</f>
        <v>14</v>
      </c>
      <c r="K107" s="207">
        <f>IF(OR(H106="a",H106="as"),D107,IF(OR(H106="b",H106="bs"),D105,""))</f>
        <v>36</v>
      </c>
      <c r="L107" s="93"/>
      <c r="M107" s="7"/>
      <c r="N107" s="8"/>
      <c r="O107" s="7"/>
      <c r="P107" s="7"/>
      <c r="Q107" s="7"/>
      <c r="R107" s="67" t="str">
        <f>IF($D107="","",VLOOKUP($D107,'Lista TG(S)'!$A$9:$J$72,2))</f>
        <v>BYE</v>
      </c>
      <c r="S107" s="4"/>
      <c r="T107" s="4"/>
      <c r="U107" s="4"/>
    </row>
    <row r="108" spans="1:21" ht="9" customHeight="1">
      <c r="A108" s="70"/>
      <c r="B108" s="23"/>
      <c r="C108" s="23"/>
      <c r="D108" s="71"/>
      <c r="E108" s="67"/>
      <c r="F108" s="4"/>
      <c r="G108" s="88"/>
      <c r="H108" s="93"/>
      <c r="I108" s="7"/>
      <c r="J108" s="95" t="s">
        <v>74</v>
      </c>
      <c r="K108" s="96" t="str">
        <f>UPPER(IF(OR(J108="a",J108="as"),I106,IF(OR(J108="b",J108="bs"),I110,"")))</f>
        <v>WOJTYŃSKI</v>
      </c>
      <c r="L108" s="158"/>
      <c r="M108" s="159"/>
      <c r="N108" s="8"/>
      <c r="O108" s="7"/>
      <c r="P108" s="7"/>
      <c r="Q108" s="7"/>
      <c r="R108" s="90"/>
      <c r="S108" s="4"/>
      <c r="T108" s="4"/>
      <c r="U108" s="4"/>
    </row>
    <row r="109" spans="1:21" ht="9" customHeight="1">
      <c r="A109" s="70">
        <v>43</v>
      </c>
      <c r="B109" s="75">
        <f>IF($D109="","",VLOOKUP($D109,'Lista TG(S)'!$A$9:$J$72,7))</f>
        <v>0</v>
      </c>
      <c r="C109" s="75">
        <f>IF($D109="","",VLOOKUP($D109,'Lista TG(S)'!$A$9:$J$72,8))</f>
        <v>256</v>
      </c>
      <c r="D109" s="85">
        <v>30</v>
      </c>
      <c r="E109" s="69" t="str">
        <f>IF($D109="","",VLOOKUP($D109,'Lista TG(S)'!$A$9:$J$72,10))</f>
        <v>BŁOCKI, BARTŁOMIEJ</v>
      </c>
      <c r="F109" s="9"/>
      <c r="G109" s="87" t="str">
        <f>IF($D109="","",VLOOKUP($D109,'Lista TG(S)'!$A$9:$J$72,4))</f>
        <v>KT LEGIA</v>
      </c>
      <c r="H109" s="93"/>
      <c r="I109" s="7"/>
      <c r="J109" s="95"/>
      <c r="K109" s="68" t="s">
        <v>267</v>
      </c>
      <c r="L109" s="206">
        <f>IF(OR(J108="a",J108="as"),J107,IF(OR(J108="b",J108="bs"),J111,""))</f>
        <v>14</v>
      </c>
      <c r="M109" s="207">
        <f>IF(OR(J108="a",J108="as"),J111,IF(OR(J108="b",J108="bs"),J107,""))</f>
        <v>30</v>
      </c>
      <c r="N109" s="8"/>
      <c r="O109" s="7"/>
      <c r="P109" s="7"/>
      <c r="Q109" s="7"/>
      <c r="R109" s="67" t="str">
        <f>IF($D109="","",VLOOKUP($D109,'Lista TG(S)'!$A$9:$J$72,2))</f>
        <v>BŁOCKI</v>
      </c>
      <c r="S109" s="4"/>
      <c r="T109" s="4"/>
      <c r="U109" s="4"/>
    </row>
    <row r="110" spans="1:21" ht="9" customHeight="1">
      <c r="A110" s="72"/>
      <c r="B110" s="73"/>
      <c r="C110" s="73"/>
      <c r="D110" s="84"/>
      <c r="E110" s="68"/>
      <c r="F110" s="64"/>
      <c r="G110" s="86"/>
      <c r="H110" s="91" t="s">
        <v>228</v>
      </c>
      <c r="I110" s="96" t="str">
        <f>UPPER(IF(OR(H110="a",H110="as"),R109,IF(OR(H110="b",H110="bs"),R111,"")))</f>
        <v>BŁOCKI</v>
      </c>
      <c r="J110" s="92"/>
      <c r="K110" s="7"/>
      <c r="L110" s="95"/>
      <c r="M110" s="7"/>
      <c r="N110" s="8"/>
      <c r="O110" s="7"/>
      <c r="P110" s="7"/>
      <c r="Q110" s="7"/>
      <c r="R110" s="90"/>
      <c r="S110" s="4"/>
      <c r="T110" s="4"/>
      <c r="U110" s="4"/>
    </row>
    <row r="111" spans="1:21" ht="9" customHeight="1">
      <c r="A111" s="74">
        <v>44</v>
      </c>
      <c r="B111" s="75">
        <f>IF($D111="","",VLOOKUP($D111,'Lista TG(S)'!$A$9:$J$72,7))</f>
        <v>0</v>
      </c>
      <c r="C111" s="75">
        <f>IF($D111="","",VLOOKUP($D111,'Lista TG(S)'!$A$9:$J$72,8))</f>
        <v>0</v>
      </c>
      <c r="D111" s="85">
        <v>36</v>
      </c>
      <c r="E111" s="69" t="str">
        <f>IF($D111="","",VLOOKUP($D111,'Lista TG(S)'!$A$9:$J$72,10))</f>
        <v>BYE, </v>
      </c>
      <c r="F111" s="9"/>
      <c r="G111" s="87">
        <f>IF($D111="","",VLOOKUP($D111,'Lista TG(S)'!$A$9:$J$72,4))</f>
        <v>0</v>
      </c>
      <c r="H111" s="92"/>
      <c r="I111" s="67"/>
      <c r="J111" s="214">
        <f>IF(OR(H110="a",H110="as"),D109,IF(OR(H110="b",H110="bs"),D111,""))</f>
        <v>30</v>
      </c>
      <c r="K111" s="207">
        <f>IF(OR(H110="a",H110="as"),D111,IF(OR(H110="b",H110="bs"),D109,""))</f>
        <v>36</v>
      </c>
      <c r="L111" s="95"/>
      <c r="M111" s="7"/>
      <c r="N111" s="8"/>
      <c r="O111" s="7"/>
      <c r="P111" s="7"/>
      <c r="Q111" s="7"/>
      <c r="R111" s="67" t="str">
        <f>IF($D111="","",VLOOKUP($D111,'Lista TG(S)'!$A$9:$J$72,2))</f>
        <v>BYE</v>
      </c>
      <c r="S111" s="4"/>
      <c r="T111" s="4"/>
      <c r="U111" s="4"/>
    </row>
    <row r="112" spans="1:21" ht="9" customHeight="1">
      <c r="A112" s="70"/>
      <c r="B112" s="23"/>
      <c r="C112" s="23"/>
      <c r="D112" s="71"/>
      <c r="E112" s="67"/>
      <c r="F112" s="4"/>
      <c r="G112" s="88"/>
      <c r="H112" s="93"/>
      <c r="I112" s="4"/>
      <c r="J112" s="93"/>
      <c r="K112" s="7"/>
      <c r="L112" s="95" t="s">
        <v>230</v>
      </c>
      <c r="M112" s="96" t="str">
        <f>UPPER(IF(OR(L112="a",L112="as"),K108,IF(OR(L112="b",L112="bs"),K116,"")))</f>
        <v>FRANKOWSKI</v>
      </c>
      <c r="N112" s="10"/>
      <c r="O112" s="7"/>
      <c r="P112" s="7"/>
      <c r="Q112" s="7"/>
      <c r="R112" s="90"/>
      <c r="S112" s="4"/>
      <c r="T112" s="4"/>
      <c r="U112" s="4"/>
    </row>
    <row r="113" spans="1:21" ht="9" customHeight="1">
      <c r="A113" s="70">
        <v>45</v>
      </c>
      <c r="B113" s="75">
        <f>IF($D113="","",VLOOKUP($D113,'Lista TG(S)'!$A$9:$J$72,7))</f>
        <v>0</v>
      </c>
      <c r="C113" s="75">
        <f>IF($D113="","",VLOOKUP($D113,'Lista TG(S)'!$A$9:$J$72,8))</f>
        <v>178</v>
      </c>
      <c r="D113" s="85">
        <v>20</v>
      </c>
      <c r="E113" s="69" t="str">
        <f>IF($D113="","",VLOOKUP($D113,'Lista TG(S)'!$A$9:$J$72,10))</f>
        <v>HEROK, JULIUSZ</v>
      </c>
      <c r="F113" s="9"/>
      <c r="G113" s="87" t="str">
        <f>IF($D113="","",VLOOKUP($D113,'Lista TG(S)'!$A$9:$J$72,4))</f>
        <v>NST</v>
      </c>
      <c r="H113" s="93"/>
      <c r="I113" s="4"/>
      <c r="J113" s="93"/>
      <c r="K113" s="7"/>
      <c r="L113" s="95"/>
      <c r="M113" s="67" t="s">
        <v>271</v>
      </c>
      <c r="N113" s="214">
        <f>IF(OR(L112="a",L112="as"),L109,IF(OR(L112="b",L112="bs"),L117,""))</f>
        <v>4</v>
      </c>
      <c r="O113" s="207">
        <f>IF(OR(L112="a",L112="as"),L117,IF(OR(L112="b",L112="bs"),L109,""))</f>
        <v>14</v>
      </c>
      <c r="P113" s="7"/>
      <c r="Q113" s="7"/>
      <c r="R113" s="67" t="str">
        <f>IF($D113="","",VLOOKUP($D113,'Lista TG(S)'!$A$9:$J$72,2))</f>
        <v>HEROK</v>
      </c>
      <c r="S113" s="4"/>
      <c r="T113" s="4"/>
      <c r="U113" s="4"/>
    </row>
    <row r="114" spans="1:21" ht="9" customHeight="1">
      <c r="A114" s="72"/>
      <c r="B114" s="73"/>
      <c r="C114" s="73"/>
      <c r="D114" s="84"/>
      <c r="E114" s="68"/>
      <c r="F114" s="64"/>
      <c r="G114" s="86"/>
      <c r="H114" s="91" t="s">
        <v>229</v>
      </c>
      <c r="I114" s="96" t="str">
        <f>UPPER(IF(OR(H114="a",H114="as"),R113,IF(OR(H114="b",H114="bs"),R115,"")))</f>
        <v>BORKOWSKI</v>
      </c>
      <c r="J114" s="155"/>
      <c r="K114" s="156"/>
      <c r="L114" s="95"/>
      <c r="M114" s="4"/>
      <c r="N114" s="4"/>
      <c r="O114" s="7"/>
      <c r="P114" s="7"/>
      <c r="Q114" s="7"/>
      <c r="R114" s="90"/>
      <c r="S114" s="4"/>
      <c r="T114" s="4"/>
      <c r="U114" s="4"/>
    </row>
    <row r="115" spans="1:21" ht="9" customHeight="1">
      <c r="A115" s="74">
        <v>46</v>
      </c>
      <c r="B115" s="75">
        <f>IF($D115="","",VLOOKUP($D115,'Lista TG(S)'!$A$9:$J$72,7))</f>
        <v>0</v>
      </c>
      <c r="C115" s="75">
        <f>IF($D115="","",VLOOKUP($D115,'Lista TG(S)'!$A$9:$J$72,8))</f>
        <v>231</v>
      </c>
      <c r="D115" s="85">
        <v>29</v>
      </c>
      <c r="E115" s="69" t="str">
        <f>IF($D115="","",VLOOKUP($D115,'Lista TG(S)'!$A$9:$J$72,10))</f>
        <v>BORKOWSKI, JAKUB</v>
      </c>
      <c r="F115" s="9"/>
      <c r="G115" s="87" t="str">
        <f>IF($D115="","",VLOOKUP($D115,'Lista TG(S)'!$A$9:$J$72,4))</f>
        <v>UKS SPORTTEAM</v>
      </c>
      <c r="H115" s="92"/>
      <c r="I115" s="68" t="s">
        <v>273</v>
      </c>
      <c r="J115" s="206">
        <f>IF(OR(H114="a",H114="as"),D113,IF(OR(H114="b",H114="bs"),D115,""))</f>
        <v>29</v>
      </c>
      <c r="K115" s="207">
        <f>IF(OR(H114="a",H114="as"),D115,IF(OR(H114="b",H114="bs"),D113,""))</f>
        <v>20</v>
      </c>
      <c r="L115" s="95"/>
      <c r="M115" s="4"/>
      <c r="N115" s="4"/>
      <c r="O115" s="7"/>
      <c r="P115" s="7"/>
      <c r="Q115" s="7"/>
      <c r="R115" s="67" t="str">
        <f>IF($D115="","",VLOOKUP($D115,'Lista TG(S)'!$A$9:$J$72,2))</f>
        <v>BORKOWSKI</v>
      </c>
      <c r="S115" s="4"/>
      <c r="T115" s="4"/>
      <c r="U115" s="4"/>
    </row>
    <row r="116" spans="1:21" ht="9" customHeight="1">
      <c r="A116" s="70"/>
      <c r="B116" s="23"/>
      <c r="C116" s="23"/>
      <c r="D116" s="71"/>
      <c r="E116" s="67"/>
      <c r="F116" s="4"/>
      <c r="G116" s="88"/>
      <c r="H116" s="93"/>
      <c r="I116" s="7"/>
      <c r="J116" s="95" t="s">
        <v>230</v>
      </c>
      <c r="K116" s="96" t="str">
        <f>UPPER(IF(OR(J116="a",J116="as"),I114,IF(OR(J116="b",J116="bs"),I118,"")))</f>
        <v>FRANKOWSKI</v>
      </c>
      <c r="L116" s="92"/>
      <c r="M116" s="4"/>
      <c r="N116" s="4"/>
      <c r="O116" s="7"/>
      <c r="P116" s="7"/>
      <c r="Q116" s="7"/>
      <c r="R116" s="90"/>
      <c r="S116" s="4"/>
      <c r="T116" s="4"/>
      <c r="U116" s="4"/>
    </row>
    <row r="117" spans="1:21" ht="9" customHeight="1">
      <c r="A117" s="70">
        <v>47</v>
      </c>
      <c r="B117" s="75">
        <f>IF($D117="","",VLOOKUP($D117,'Lista TG(S)'!$A$9:$J$72,7))</f>
        <v>0</v>
      </c>
      <c r="C117" s="75">
        <f>IF($D117="","",VLOOKUP($D117,'Lista TG(S)'!$A$9:$J$72,8))</f>
        <v>0</v>
      </c>
      <c r="D117" s="85">
        <v>36</v>
      </c>
      <c r="E117" s="69" t="str">
        <f>IF($D117="","",VLOOKUP($D117,'Lista TG(S)'!$A$9:$J$72,10))</f>
        <v>BYE, </v>
      </c>
      <c r="F117" s="9"/>
      <c r="G117" s="87">
        <f>IF($D117="","",VLOOKUP($D117,'Lista TG(S)'!$A$9:$J$72,4))</f>
        <v>0</v>
      </c>
      <c r="H117" s="93"/>
      <c r="I117" s="7"/>
      <c r="J117" s="95"/>
      <c r="K117" s="67" t="s">
        <v>267</v>
      </c>
      <c r="L117" s="214">
        <f>IF(OR(J116="a",J116="as"),J115,IF(OR(J116="b",J116="bs"),J119,""))</f>
        <v>4</v>
      </c>
      <c r="M117" s="207">
        <f>IF(OR(J116="a",J116="as"),J119,IF(OR(J116="b",J116="bs"),J115,""))</f>
        <v>29</v>
      </c>
      <c r="N117" s="4"/>
      <c r="O117" s="7"/>
      <c r="P117" s="7"/>
      <c r="Q117" s="7"/>
      <c r="R117" s="67" t="str">
        <f>IF($D117="","",VLOOKUP($D117,'Lista TG(S)'!$A$9:$J$72,2))</f>
        <v>BYE</v>
      </c>
      <c r="S117" s="4"/>
      <c r="T117" s="4"/>
      <c r="U117" s="4"/>
    </row>
    <row r="118" spans="1:21" ht="9" customHeight="1">
      <c r="A118" s="72"/>
      <c r="B118" s="73"/>
      <c r="C118" s="73"/>
      <c r="D118" s="84"/>
      <c r="E118" s="68"/>
      <c r="F118" s="64"/>
      <c r="G118" s="86"/>
      <c r="H118" s="91" t="s">
        <v>230</v>
      </c>
      <c r="I118" s="96" t="str">
        <f>UPPER(IF(OR(H118="a",H118="as"),R117,IF(OR(H118="b",H118="bs"),R119,"")))</f>
        <v>FRANKOWSKI</v>
      </c>
      <c r="J118" s="92"/>
      <c r="K118" s="4"/>
      <c r="L118" s="93"/>
      <c r="M118" s="7"/>
      <c r="N118" s="7"/>
      <c r="O118" s="7"/>
      <c r="P118" s="7"/>
      <c r="Q118" s="7"/>
      <c r="R118" s="90"/>
      <c r="S118" s="4"/>
      <c r="T118" s="4"/>
      <c r="U118" s="4"/>
    </row>
    <row r="119" spans="1:21" ht="9" customHeight="1">
      <c r="A119" s="74">
        <v>48</v>
      </c>
      <c r="B119" s="80">
        <f>IF($D119="","",VLOOKUP($D119,'Lista TG(S)'!$A$9:$J$72,7))</f>
        <v>0</v>
      </c>
      <c r="C119" s="80">
        <f>IF($D119="","",VLOOKUP($D119,'Lista TG(S)'!$A$9:$J$72,8))</f>
        <v>22</v>
      </c>
      <c r="D119" s="83">
        <v>4</v>
      </c>
      <c r="E119" s="81" t="str">
        <f>IF($D119="","",VLOOKUP($D119,'Lista TG(S)'!$A$9:$J$72,10))</f>
        <v>FRANKOWSKI, TOMASZ</v>
      </c>
      <c r="F119" s="82"/>
      <c r="G119" s="65" t="str">
        <f>IF($D119="","",VLOOKUP($D119,'Lista TG(S)'!$A$9:$J$72,4))</f>
        <v>WTS DeSki</v>
      </c>
      <c r="H119" s="94"/>
      <c r="I119" s="67"/>
      <c r="J119" s="214">
        <f>IF(OR(H118="a",H118="as"),D117,IF(OR(H118="b",H118="bs"),D119,""))</f>
        <v>4</v>
      </c>
      <c r="K119" s="207">
        <f>IF(OR(H118="a",H118="as"),D119,IF(OR(H118="b",H118="bs"),D117,""))</f>
        <v>36</v>
      </c>
      <c r="L119" s="93"/>
      <c r="M119" s="109"/>
      <c r="N119" s="7"/>
      <c r="O119" s="7"/>
      <c r="P119" s="7"/>
      <c r="Q119" s="7"/>
      <c r="R119" s="67" t="str">
        <f>IF($D119="","",VLOOKUP($D119,'Lista TG(S)'!$A$9:$J$72,2))</f>
        <v>FRANKOWSKI</v>
      </c>
      <c r="S119" s="4"/>
      <c r="T119" s="4"/>
      <c r="U119" s="4"/>
    </row>
    <row r="120" spans="1:21" ht="9" customHeight="1">
      <c r="A120" s="70"/>
      <c r="B120" s="23"/>
      <c r="C120" s="23"/>
      <c r="D120" s="71"/>
      <c r="E120" s="67"/>
      <c r="F120" s="4"/>
      <c r="G120" s="88"/>
      <c r="H120" s="93"/>
      <c r="I120" s="4"/>
      <c r="J120" s="93"/>
      <c r="K120" s="4"/>
      <c r="L120" s="93"/>
      <c r="M120" s="7"/>
      <c r="N120" s="108"/>
      <c r="O120" s="98"/>
      <c r="P120" s="7"/>
      <c r="Q120" s="7"/>
      <c r="R120" s="90"/>
      <c r="S120" s="4"/>
      <c r="T120" s="4"/>
      <c r="U120" s="4"/>
    </row>
    <row r="121" spans="1:21" ht="9" customHeight="1">
      <c r="A121" s="70">
        <v>49</v>
      </c>
      <c r="B121" s="77">
        <f>IF($D121="","",VLOOKUP($D121,'Lista TG(S)'!$A$9:$J$72,7))</f>
        <v>0</v>
      </c>
      <c r="C121" s="77">
        <f>IF($D121="","",VLOOKUP($D121,'Lista TG(S)'!$A$9:$J$72,8))</f>
        <v>76</v>
      </c>
      <c r="D121" s="83">
        <v>6</v>
      </c>
      <c r="E121" s="78" t="str">
        <f>IF($D121="","",VLOOKUP($D121,'Lista TG(S)'!$A$9:$J$72,10))</f>
        <v>MAGIELSKI, JAN</v>
      </c>
      <c r="F121" s="79"/>
      <c r="G121" s="63" t="str">
        <f>IF($D121="","",VLOOKUP($D121,'Lista TG(S)'!$A$9:$J$72,4))</f>
        <v>MATCHPOINT Komorów</v>
      </c>
      <c r="H121" s="93"/>
      <c r="I121" s="4"/>
      <c r="J121" s="93"/>
      <c r="K121" s="4"/>
      <c r="L121" s="93"/>
      <c r="M121" s="7"/>
      <c r="N121" s="103"/>
      <c r="O121" s="104"/>
      <c r="P121" s="219"/>
      <c r="Q121" s="7"/>
      <c r="R121" s="67" t="str">
        <f>IF($D121="","",VLOOKUP($D121,'Lista TG(S)'!$A$9:$J$72,2))</f>
        <v>MAGIELSKI</v>
      </c>
      <c r="S121" s="4"/>
      <c r="T121" s="4"/>
      <c r="U121" s="4"/>
    </row>
    <row r="122" spans="1:21" ht="9" customHeight="1">
      <c r="A122" s="72"/>
      <c r="B122" s="73"/>
      <c r="C122" s="73"/>
      <c r="D122" s="84"/>
      <c r="E122" s="68"/>
      <c r="F122" s="64"/>
      <c r="G122" s="86"/>
      <c r="H122" s="91" t="s">
        <v>74</v>
      </c>
      <c r="I122" s="96" t="str">
        <f>UPPER(IF(OR(H122="a",H122="as"),R121,IF(OR(H122="b",H122="bs"),R123,"")))</f>
        <v>MAGIELSKI</v>
      </c>
      <c r="J122" s="155"/>
      <c r="K122" s="156"/>
      <c r="L122" s="93"/>
      <c r="M122" s="7"/>
      <c r="N122" s="7"/>
      <c r="O122" s="7"/>
      <c r="P122" s="7"/>
      <c r="Q122" s="7"/>
      <c r="R122" s="90"/>
      <c r="S122" s="4"/>
      <c r="T122" s="4"/>
      <c r="U122" s="4"/>
    </row>
    <row r="123" spans="1:21" ht="9" customHeight="1">
      <c r="A123" s="74">
        <v>50</v>
      </c>
      <c r="B123" s="75">
        <f>IF($D123="","",VLOOKUP($D123,'Lista TG(S)'!$A$9:$J$72,7))</f>
        <v>0</v>
      </c>
      <c r="C123" s="75">
        <f>IF($D123="","",VLOOKUP($D123,'Lista TG(S)'!$A$9:$J$72,8))</f>
        <v>0</v>
      </c>
      <c r="D123" s="85">
        <v>36</v>
      </c>
      <c r="E123" s="69" t="str">
        <f>IF($D123="","",VLOOKUP($D123,'Lista TG(S)'!$A$9:$J$72,10))</f>
        <v>BYE, </v>
      </c>
      <c r="F123" s="9"/>
      <c r="G123" s="87">
        <f>IF($D123="","",VLOOKUP($D123,'Lista TG(S)'!$A$9:$J$72,4))</f>
        <v>0</v>
      </c>
      <c r="H123" s="92"/>
      <c r="I123" s="68"/>
      <c r="J123" s="206">
        <f>IF(OR(H122="a",H122="as"),D121,IF(OR(H122="b",H122="bs"),D123,""))</f>
        <v>6</v>
      </c>
      <c r="K123" s="207">
        <f>IF(OR(H122="a",H122="as"),D123,IF(OR(H122="b",H122="bs"),D121,""))</f>
        <v>36</v>
      </c>
      <c r="L123" s="93"/>
      <c r="M123" s="4"/>
      <c r="N123" s="4"/>
      <c r="O123" s="7"/>
      <c r="P123" s="7"/>
      <c r="Q123" s="7"/>
      <c r="R123" s="67" t="str">
        <f>IF($D123="","",VLOOKUP($D123,'Lista TG(S)'!$A$9:$J$72,2))</f>
        <v>BYE</v>
      </c>
      <c r="S123" s="4"/>
      <c r="T123" s="4"/>
      <c r="U123" s="4"/>
    </row>
    <row r="124" spans="1:21" ht="9" customHeight="1">
      <c r="A124" s="70"/>
      <c r="B124" s="23"/>
      <c r="C124" s="23"/>
      <c r="D124" s="71"/>
      <c r="E124" s="67"/>
      <c r="F124" s="4"/>
      <c r="G124" s="88"/>
      <c r="H124" s="93"/>
      <c r="I124" s="7"/>
      <c r="J124" s="95" t="s">
        <v>74</v>
      </c>
      <c r="K124" s="96" t="str">
        <f>UPPER(IF(OR(J124="a",J124="as"),I122,IF(OR(J124="b",J124="bs"),I126,"")))</f>
        <v>MAGIELSKI</v>
      </c>
      <c r="L124" s="158"/>
      <c r="M124" s="159"/>
      <c r="N124" s="4"/>
      <c r="O124" s="7"/>
      <c r="P124" s="7"/>
      <c r="Q124" s="7"/>
      <c r="R124" s="90"/>
      <c r="S124" s="4"/>
      <c r="T124" s="4"/>
      <c r="U124" s="4"/>
    </row>
    <row r="125" spans="1:21" ht="9" customHeight="1">
      <c r="A125" s="70">
        <v>51</v>
      </c>
      <c r="B125" s="75">
        <f>IF($D125="","",VLOOKUP($D125,'Lista TG(S)'!$A$9:$J$72,7))</f>
        <v>0</v>
      </c>
      <c r="C125" s="75">
        <f>IF($D125="","",VLOOKUP($D125,'Lista TG(S)'!$A$9:$J$72,8))</f>
        <v>188</v>
      </c>
      <c r="D125" s="85">
        <v>23</v>
      </c>
      <c r="E125" s="69" t="str">
        <f>IF($D125="","",VLOOKUP($D125,'Lista TG(S)'!$A$9:$J$72,10))</f>
        <v>VU, LONG KACPER</v>
      </c>
      <c r="F125" s="9"/>
      <c r="G125" s="87" t="str">
        <f>IF($D125="","",VLOOKUP($D125,'Lista TG(S)'!$A$9:$J$72,4))</f>
        <v>KT LEGIA</v>
      </c>
      <c r="H125" s="93"/>
      <c r="I125" s="7"/>
      <c r="J125" s="95"/>
      <c r="K125" s="68" t="s">
        <v>274</v>
      </c>
      <c r="L125" s="206">
        <f>IF(OR(J124="a",J124="as"),J123,IF(OR(J124="b",J124="bs"),J127,""))</f>
        <v>6</v>
      </c>
      <c r="M125" s="207">
        <f>IF(OR(J124="a",J124="as"),J127,IF(OR(J124="b",J124="bs"),J123,""))</f>
        <v>23</v>
      </c>
      <c r="N125" s="4"/>
      <c r="O125" s="7"/>
      <c r="P125" s="7"/>
      <c r="Q125" s="7"/>
      <c r="R125" s="67" t="str">
        <f>IF($D125="","",VLOOKUP($D125,'Lista TG(S)'!$A$9:$J$72,2))</f>
        <v>VU</v>
      </c>
      <c r="S125" s="4"/>
      <c r="T125" s="4"/>
      <c r="U125" s="4"/>
    </row>
    <row r="126" spans="1:21" ht="9" customHeight="1">
      <c r="A126" s="72"/>
      <c r="B126" s="73"/>
      <c r="C126" s="73"/>
      <c r="D126" s="84"/>
      <c r="E126" s="68"/>
      <c r="F126" s="64"/>
      <c r="G126" s="86"/>
      <c r="H126" s="91" t="s">
        <v>228</v>
      </c>
      <c r="I126" s="96" t="str">
        <f>UPPER(IF(OR(H126="a",H126="as"),R125,IF(OR(H126="b",H126="bs"),R127,"")))</f>
        <v>VU</v>
      </c>
      <c r="J126" s="92"/>
      <c r="K126" s="7"/>
      <c r="L126" s="95"/>
      <c r="M126" s="4"/>
      <c r="N126" s="4"/>
      <c r="O126" s="7"/>
      <c r="P126" s="7"/>
      <c r="Q126" s="7"/>
      <c r="R126" s="90"/>
      <c r="S126" s="4"/>
      <c r="T126" s="4"/>
      <c r="U126" s="4"/>
    </row>
    <row r="127" spans="1:21" ht="9" customHeight="1">
      <c r="A127" s="74">
        <v>52</v>
      </c>
      <c r="B127" s="75">
        <f>IF($D127="","",VLOOKUP($D127,'Lista TG(S)'!$A$9:$J$72,7))</f>
        <v>0</v>
      </c>
      <c r="C127" s="75">
        <f>IF($D127="","",VLOOKUP($D127,'Lista TG(S)'!$A$9:$J$72,8))</f>
        <v>0</v>
      </c>
      <c r="D127" s="85">
        <v>36</v>
      </c>
      <c r="E127" s="69" t="str">
        <f>IF($D127="","",VLOOKUP($D127,'Lista TG(S)'!$A$9:$J$72,10))</f>
        <v>BYE, </v>
      </c>
      <c r="F127" s="9"/>
      <c r="G127" s="87">
        <f>IF($D127="","",VLOOKUP($D127,'Lista TG(S)'!$A$9:$J$72,4))</f>
        <v>0</v>
      </c>
      <c r="H127" s="92"/>
      <c r="I127" s="67"/>
      <c r="J127" s="214">
        <f>IF(OR(H126="a",H126="as"),D125,IF(OR(H126="b",H126="bs"),D127,""))</f>
        <v>23</v>
      </c>
      <c r="K127" s="207">
        <f>IF(OR(H126="a",H126="as"),D127,IF(OR(H126="b",H126="bs"),D125,""))</f>
        <v>36</v>
      </c>
      <c r="L127" s="95"/>
      <c r="M127" s="4"/>
      <c r="N127" s="4"/>
      <c r="O127" s="7"/>
      <c r="P127" s="7"/>
      <c r="Q127" s="7"/>
      <c r="R127" s="67" t="str">
        <f>IF($D127="","",VLOOKUP($D127,'Lista TG(S)'!$A$9:$J$72,2))</f>
        <v>BYE</v>
      </c>
      <c r="S127" s="4"/>
      <c r="T127" s="4"/>
      <c r="U127" s="4"/>
    </row>
    <row r="128" spans="1:21" ht="9" customHeight="1">
      <c r="A128" s="70"/>
      <c r="B128" s="23"/>
      <c r="C128" s="23"/>
      <c r="D128" s="71"/>
      <c r="E128" s="67"/>
      <c r="F128" s="4"/>
      <c r="G128" s="88"/>
      <c r="H128" s="93"/>
      <c r="I128" s="4"/>
      <c r="J128" s="93"/>
      <c r="K128" s="7"/>
      <c r="L128" s="95" t="s">
        <v>74</v>
      </c>
      <c r="M128" s="96" t="str">
        <f>UPPER(IF(OR(L128="a",L128="as"),K124,IF(OR(L128="b",L128="bs"),K132,"")))</f>
        <v>MAGIELSKI</v>
      </c>
      <c r="N128" s="158"/>
      <c r="O128" s="159"/>
      <c r="P128" s="7"/>
      <c r="Q128" s="7"/>
      <c r="R128" s="90"/>
      <c r="S128" s="4"/>
      <c r="T128" s="4"/>
      <c r="U128" s="4"/>
    </row>
    <row r="129" spans="1:21" ht="9" customHeight="1">
      <c r="A129" s="70">
        <v>53</v>
      </c>
      <c r="B129" s="75">
        <f>IF($D129="","",VLOOKUP($D129,'Lista TG(S)'!$A$9:$J$72,7))</f>
        <v>0</v>
      </c>
      <c r="C129" s="75">
        <f>IF($D129="","",VLOOKUP($D129,'Lista TG(S)'!$A$9:$J$72,8))</f>
        <v>0</v>
      </c>
      <c r="D129" s="85">
        <v>36</v>
      </c>
      <c r="E129" s="69" t="str">
        <f>IF($D129="","",VLOOKUP($D129,'Lista TG(S)'!$A$9:$J$72,10))</f>
        <v>BYE, </v>
      </c>
      <c r="F129" s="9"/>
      <c r="G129" s="87">
        <f>IF($D129="","",VLOOKUP($D129,'Lista TG(S)'!$A$9:$J$72,4))</f>
        <v>0</v>
      </c>
      <c r="H129" s="93"/>
      <c r="I129" s="4"/>
      <c r="J129" s="93"/>
      <c r="K129" s="7"/>
      <c r="L129" s="95"/>
      <c r="M129" s="68" t="s">
        <v>262</v>
      </c>
      <c r="N129" s="206">
        <f>IF(OR(L128="a",L128="as"),L125,IF(OR(L128="b",L128="bs"),L133,""))</f>
        <v>6</v>
      </c>
      <c r="O129" s="207">
        <f>IF(OR(L128="a",L128="as"),L133,IF(OR(L128="b",L128="bs"),L125,""))</f>
        <v>21</v>
      </c>
      <c r="P129" s="7"/>
      <c r="Q129" s="7"/>
      <c r="R129" s="67" t="str">
        <f>IF($D129="","",VLOOKUP($D129,'Lista TG(S)'!$A$9:$J$72,2))</f>
        <v>BYE</v>
      </c>
      <c r="S129" s="4"/>
      <c r="T129" s="4"/>
      <c r="U129" s="4"/>
    </row>
    <row r="130" spans="1:21" ht="9" customHeight="1">
      <c r="A130" s="72"/>
      <c r="B130" s="73"/>
      <c r="C130" s="73"/>
      <c r="D130" s="84"/>
      <c r="E130" s="68"/>
      <c r="F130" s="64"/>
      <c r="G130" s="86"/>
      <c r="H130" s="91" t="s">
        <v>229</v>
      </c>
      <c r="I130" s="96" t="str">
        <f>UPPER(IF(OR(H130="a",H130="as"),R129,IF(OR(H130="b",H130="bs"),R131,"")))</f>
        <v>GNIAZDOWSKI</v>
      </c>
      <c r="J130" s="155"/>
      <c r="K130" s="156"/>
      <c r="L130" s="95"/>
      <c r="M130" s="7"/>
      <c r="N130" s="8"/>
      <c r="O130" s="7"/>
      <c r="P130" s="7"/>
      <c r="Q130" s="7"/>
      <c r="R130" s="90"/>
      <c r="S130" s="4"/>
      <c r="T130" s="4"/>
      <c r="U130" s="4"/>
    </row>
    <row r="131" spans="1:21" ht="9" customHeight="1">
      <c r="A131" s="74">
        <v>54</v>
      </c>
      <c r="B131" s="75">
        <f>IF($D131="","",VLOOKUP($D131,'Lista TG(S)'!$A$9:$J$72,7))</f>
        <v>0</v>
      </c>
      <c r="C131" s="75">
        <f>IF($D131="","",VLOOKUP($D131,'Lista TG(S)'!$A$9:$J$72,8))</f>
        <v>180</v>
      </c>
      <c r="D131" s="85">
        <v>21</v>
      </c>
      <c r="E131" s="69" t="str">
        <f>IF($D131="","",VLOOKUP($D131,'Lista TG(S)'!$A$9:$J$72,10))</f>
        <v>GNIAZDOWSKI, FRANCISZEK</v>
      </c>
      <c r="F131" s="9"/>
      <c r="G131" s="87" t="str">
        <f>IF($D131="","",VLOOKUP($D131,'Lista TG(S)'!$A$9:$J$72,4))</f>
        <v>ST Tie Break</v>
      </c>
      <c r="H131" s="92"/>
      <c r="I131" s="68"/>
      <c r="J131" s="206">
        <f>IF(OR(H130="a",H130="as"),D129,IF(OR(H130="b",H130="bs"),D131,""))</f>
        <v>21</v>
      </c>
      <c r="K131" s="207">
        <f>IF(OR(H130="a",H130="as"),D131,IF(OR(H130="b",H130="bs"),D129,""))</f>
        <v>36</v>
      </c>
      <c r="L131" s="95"/>
      <c r="M131" s="7"/>
      <c r="N131" s="8"/>
      <c r="O131" s="7"/>
      <c r="P131" s="7"/>
      <c r="Q131" s="7"/>
      <c r="R131" s="67" t="str">
        <f>IF($D131="","",VLOOKUP($D131,'Lista TG(S)'!$A$9:$J$72,2))</f>
        <v>GNIAZDOWSKI</v>
      </c>
      <c r="S131" s="4"/>
      <c r="T131" s="4"/>
      <c r="U131" s="4"/>
    </row>
    <row r="132" spans="1:21" ht="9" customHeight="1">
      <c r="A132" s="70"/>
      <c r="B132" s="23"/>
      <c r="C132" s="23"/>
      <c r="D132" s="71"/>
      <c r="E132" s="67"/>
      <c r="F132" s="4"/>
      <c r="G132" s="88"/>
      <c r="H132" s="93"/>
      <c r="I132" s="7"/>
      <c r="J132" s="95" t="s">
        <v>228</v>
      </c>
      <c r="K132" s="96" t="str">
        <f>UPPER(IF(OR(J132="a",J132="as"),I130,IF(OR(J132="b",J132="bs"),I134,"")))</f>
        <v>GNIAZDOWSKI</v>
      </c>
      <c r="L132" s="92"/>
      <c r="M132" s="7"/>
      <c r="N132" s="8"/>
      <c r="O132" s="7"/>
      <c r="P132" s="7"/>
      <c r="Q132" s="7"/>
      <c r="R132" s="90"/>
      <c r="S132" s="4"/>
      <c r="T132" s="4"/>
      <c r="U132" s="4"/>
    </row>
    <row r="133" spans="1:21" ht="9" customHeight="1">
      <c r="A133" s="70">
        <v>55</v>
      </c>
      <c r="B133" s="75">
        <f>IF($D133="","",VLOOKUP($D133,'Lista TG(S)'!$A$9:$J$72,7))</f>
        <v>0</v>
      </c>
      <c r="C133" s="75">
        <f>IF($D133="","",VLOOKUP($D133,'Lista TG(S)'!$A$9:$J$72,8))</f>
        <v>0</v>
      </c>
      <c r="D133" s="85">
        <v>36</v>
      </c>
      <c r="E133" s="69" t="str">
        <f>IF($D133="","",VLOOKUP($D133,'Lista TG(S)'!$A$9:$J$72,10))</f>
        <v>BYE, </v>
      </c>
      <c r="F133" s="9"/>
      <c r="G133" s="87">
        <f>IF($D133="","",VLOOKUP($D133,'Lista TG(S)'!$A$9:$J$72,4))</f>
        <v>0</v>
      </c>
      <c r="H133" s="93"/>
      <c r="I133" s="7"/>
      <c r="J133" s="95"/>
      <c r="K133" s="67" t="s">
        <v>275</v>
      </c>
      <c r="L133" s="214">
        <f>IF(OR(J132="a",J132="as"),J131,IF(OR(J132="b",J132="bs"),J135,""))</f>
        <v>21</v>
      </c>
      <c r="M133" s="207">
        <f>IF(OR(J132="a",J132="as"),J135,IF(OR(J132="b",J132="bs"),J131,""))</f>
        <v>9</v>
      </c>
      <c r="N133" s="8"/>
      <c r="O133" s="7"/>
      <c r="P133" s="7"/>
      <c r="Q133" s="7"/>
      <c r="R133" s="67" t="str">
        <f>IF($D133="","",VLOOKUP($D133,'Lista TG(S)'!$A$9:$J$72,2))</f>
        <v>BYE</v>
      </c>
      <c r="S133" s="4"/>
      <c r="T133" s="4"/>
      <c r="U133" s="4"/>
    </row>
    <row r="134" spans="1:21" ht="9" customHeight="1">
      <c r="A134" s="72"/>
      <c r="B134" s="73"/>
      <c r="C134" s="73"/>
      <c r="D134" s="84"/>
      <c r="E134" s="68"/>
      <c r="F134" s="64"/>
      <c r="G134" s="86"/>
      <c r="H134" s="91" t="s">
        <v>230</v>
      </c>
      <c r="I134" s="96" t="str">
        <f>UPPER(IF(OR(H134="a",H134="as"),R133,IF(OR(H134="b",H134="bs"),R135,"")))</f>
        <v>BĄKOWSKI</v>
      </c>
      <c r="J134" s="92"/>
      <c r="K134" s="4"/>
      <c r="L134" s="93"/>
      <c r="M134" s="7"/>
      <c r="N134" s="8"/>
      <c r="O134" s="7"/>
      <c r="P134" s="7"/>
      <c r="Q134" s="7"/>
      <c r="R134" s="90"/>
      <c r="S134" s="4"/>
      <c r="T134" s="4"/>
      <c r="U134" s="4"/>
    </row>
    <row r="135" spans="1:21" ht="9" customHeight="1">
      <c r="A135" s="74">
        <v>56</v>
      </c>
      <c r="B135" s="80">
        <f>IF($D135="","",VLOOKUP($D135,'Lista TG(S)'!$A$9:$J$72,7))</f>
        <v>0</v>
      </c>
      <c r="C135" s="80">
        <f>IF($D135="","",VLOOKUP($D135,'Lista TG(S)'!$A$9:$J$72,8))</f>
        <v>88</v>
      </c>
      <c r="D135" s="83">
        <v>9</v>
      </c>
      <c r="E135" s="81" t="str">
        <f>IF($D135="","",VLOOKUP($D135,'Lista TG(S)'!$A$9:$J$72,10))</f>
        <v>BĄKOWSKI, JAKUB</v>
      </c>
      <c r="F135" s="82"/>
      <c r="G135" s="65" t="str">
        <f>IF($D135="","",VLOOKUP($D135,'Lista TG(S)'!$A$9:$J$72,4))</f>
        <v>NST</v>
      </c>
      <c r="H135" s="92"/>
      <c r="I135" s="67"/>
      <c r="J135" s="214">
        <f>IF(OR(H134="a",H134="as"),D133,IF(OR(H134="b",H134="bs"),D135,""))</f>
        <v>9</v>
      </c>
      <c r="K135" s="207">
        <f>IF(OR(H134="a",H134="as"),D135,IF(OR(H134="b",H134="bs"),D133,""))</f>
        <v>36</v>
      </c>
      <c r="L135" s="93"/>
      <c r="M135" s="7"/>
      <c r="N135" s="8"/>
      <c r="O135" s="7"/>
      <c r="P135" s="7"/>
      <c r="Q135" s="7"/>
      <c r="R135" s="67" t="str">
        <f>IF($D135="","",VLOOKUP($D135,'Lista TG(S)'!$A$9:$J$72,2))</f>
        <v>BĄKOWSKI</v>
      </c>
      <c r="S135" s="4"/>
      <c r="T135" s="4"/>
      <c r="U135" s="4"/>
    </row>
    <row r="136" spans="1:21" ht="9" customHeight="1">
      <c r="A136" s="70"/>
      <c r="B136" s="23"/>
      <c r="C136" s="23"/>
      <c r="D136" s="71"/>
      <c r="E136" s="67"/>
      <c r="F136" s="4"/>
      <c r="G136" s="88"/>
      <c r="H136" s="93"/>
      <c r="I136" s="4"/>
      <c r="J136" s="93"/>
      <c r="K136" s="4"/>
      <c r="L136" s="93"/>
      <c r="M136" s="7"/>
      <c r="N136" s="95" t="s">
        <v>230</v>
      </c>
      <c r="O136" s="96" t="str">
        <f>UPPER(IF(OR(N136="a",N136="as"),M128,IF(OR(N136="b",N136="bs"),M144,"")))</f>
        <v>RZĄDKOWSKI</v>
      </c>
      <c r="P136" s="9"/>
      <c r="Q136" s="7"/>
      <c r="R136" s="90"/>
      <c r="S136" s="4"/>
      <c r="T136" s="4"/>
      <c r="U136" s="4"/>
    </row>
    <row r="137" spans="1:21" ht="9" customHeight="1">
      <c r="A137" s="70">
        <v>57</v>
      </c>
      <c r="B137" s="77">
        <f>IF($D137="","",VLOOKUP($D137,'Lista TG(S)'!$A$9:$J$72,7))</f>
        <v>0</v>
      </c>
      <c r="C137" s="77">
        <f>IF($D137="","",VLOOKUP($D137,'Lista TG(S)'!$A$9:$J$72,8))</f>
        <v>139</v>
      </c>
      <c r="D137" s="83">
        <v>16</v>
      </c>
      <c r="E137" s="78" t="str">
        <f>IF($D137="","",VLOOKUP($D137,'Lista TG(S)'!$A$9:$J$72,10))</f>
        <v>ZYGMUNT, NICHOLAS</v>
      </c>
      <c r="F137" s="79"/>
      <c r="G137" s="63" t="str">
        <f>IF($D137="","",VLOOKUP($D137,'Lista TG(S)'!$A$9:$J$72,4))</f>
        <v>NST</v>
      </c>
      <c r="H137" s="93"/>
      <c r="I137" s="4"/>
      <c r="J137" s="93"/>
      <c r="K137" s="4"/>
      <c r="L137" s="93"/>
      <c r="M137" s="7"/>
      <c r="N137" s="8"/>
      <c r="O137" s="97" t="s">
        <v>267</v>
      </c>
      <c r="P137" s="214">
        <f>IF(OR(N136="a",N136="as"),N129,IF(OR(N136="b",N136="bs"),N145,""))</f>
        <v>2</v>
      </c>
      <c r="Q137" s="207">
        <f>IF(OR(N136="a",N136="as"),N145,IF(OR(N136="b",N136="bs"),N129,""))</f>
        <v>6</v>
      </c>
      <c r="R137" s="67" t="str">
        <f>IF($D137="","",VLOOKUP($D137,'Lista TG(S)'!$A$9:$J$72,2))</f>
        <v>ZYGMUNT</v>
      </c>
      <c r="S137" s="4"/>
      <c r="T137" s="4"/>
      <c r="U137" s="4"/>
    </row>
    <row r="138" spans="1:21" ht="9" customHeight="1">
      <c r="A138" s="72"/>
      <c r="B138" s="73"/>
      <c r="C138" s="73"/>
      <c r="D138" s="84"/>
      <c r="E138" s="68"/>
      <c r="F138" s="64"/>
      <c r="G138" s="86"/>
      <c r="H138" s="91" t="s">
        <v>74</v>
      </c>
      <c r="I138" s="96" t="str">
        <f>UPPER(IF(OR(H138="a",H138="as"),R137,IF(OR(H138="b",H138="bs"),R139,"")))</f>
        <v>ZYGMUNT</v>
      </c>
      <c r="J138" s="155"/>
      <c r="K138" s="156"/>
      <c r="L138" s="93"/>
      <c r="M138" s="7"/>
      <c r="N138" s="8"/>
      <c r="O138" s="4"/>
      <c r="P138" s="4"/>
      <c r="Q138" s="7"/>
      <c r="R138" s="90"/>
      <c r="S138" s="4"/>
      <c r="T138" s="4"/>
      <c r="U138" s="4"/>
    </row>
    <row r="139" spans="1:21" ht="9" customHeight="1">
      <c r="A139" s="74">
        <v>58</v>
      </c>
      <c r="B139" s="75">
        <f>IF($D139="","",VLOOKUP($D139,'Lista TG(S)'!$A$9:$J$72,7))</f>
        <v>0</v>
      </c>
      <c r="C139" s="75">
        <f>IF($D139="","",VLOOKUP($D139,'Lista TG(S)'!$A$9:$J$72,8))</f>
        <v>0</v>
      </c>
      <c r="D139" s="85">
        <v>36</v>
      </c>
      <c r="E139" s="69" t="str">
        <f>IF($D139="","",VLOOKUP($D139,'Lista TG(S)'!$A$9:$J$72,10))</f>
        <v>BYE, </v>
      </c>
      <c r="F139" s="9"/>
      <c r="G139" s="87">
        <f>IF($D139="","",VLOOKUP($D139,'Lista TG(S)'!$A$9:$J$72,4))</f>
        <v>0</v>
      </c>
      <c r="H139" s="92"/>
      <c r="I139" s="68"/>
      <c r="J139" s="206">
        <f>IF(OR(H138="a",H138="as"),D137,IF(OR(H138="b",H138="bs"),D139,""))</f>
        <v>16</v>
      </c>
      <c r="K139" s="207">
        <f>IF(OR(H138="a",H138="as"),D139,IF(OR(H138="b",H138="bs"),D137,""))</f>
        <v>36</v>
      </c>
      <c r="L139" s="93"/>
      <c r="M139" s="7"/>
      <c r="N139" s="8"/>
      <c r="O139" s="4"/>
      <c r="P139" s="4"/>
      <c r="Q139" s="7"/>
      <c r="R139" s="67" t="str">
        <f>IF($D139="","",VLOOKUP($D139,'Lista TG(S)'!$A$9:$J$72,2))</f>
        <v>BYE</v>
      </c>
      <c r="S139" s="4"/>
      <c r="T139" s="4"/>
      <c r="U139" s="4"/>
    </row>
    <row r="140" spans="1:21" ht="9" customHeight="1">
      <c r="A140" s="70"/>
      <c r="B140" s="23"/>
      <c r="C140" s="23"/>
      <c r="D140" s="71"/>
      <c r="E140" s="67"/>
      <c r="F140" s="4"/>
      <c r="G140" s="88"/>
      <c r="H140" s="93"/>
      <c r="I140" s="7"/>
      <c r="J140" s="95" t="s">
        <v>74</v>
      </c>
      <c r="K140" s="96" t="str">
        <f>UPPER(IF(OR(J140="a",J140="as"),I138,IF(OR(J140="b",J140="bs"),I142,"")))</f>
        <v>ZYGMUNT</v>
      </c>
      <c r="L140" s="158"/>
      <c r="M140" s="159"/>
      <c r="N140" s="8"/>
      <c r="O140" s="4"/>
      <c r="P140" s="4"/>
      <c r="Q140" s="7"/>
      <c r="R140" s="90"/>
      <c r="S140" s="4"/>
      <c r="T140" s="4"/>
      <c r="U140" s="4"/>
    </row>
    <row r="141" spans="1:21" ht="9" customHeight="1">
      <c r="A141" s="70">
        <v>59</v>
      </c>
      <c r="B141" s="75">
        <f>IF($D141="","",VLOOKUP($D141,'Lista TG(S)'!$A$9:$J$72,7))</f>
        <v>0</v>
      </c>
      <c r="C141" s="75">
        <f>IF($D141="","",VLOOKUP($D141,'Lista TG(S)'!$A$9:$J$72,8))</f>
        <v>273</v>
      </c>
      <c r="D141" s="85">
        <v>31</v>
      </c>
      <c r="E141" s="69" t="str">
        <f>IF($D141="","",VLOOKUP($D141,'Lista TG(S)'!$A$9:$J$72,10))</f>
        <v>BEDNARSKI, ANTEK</v>
      </c>
      <c r="F141" s="9"/>
      <c r="G141" s="87" t="str">
        <f>IF($D141="","",VLOOKUP($D141,'Lista TG(S)'!$A$9:$J$72,4))</f>
        <v>NST</v>
      </c>
      <c r="H141" s="93"/>
      <c r="I141" s="7"/>
      <c r="J141" s="95"/>
      <c r="K141" s="68" t="s">
        <v>276</v>
      </c>
      <c r="L141" s="206">
        <f>IF(OR(J140="a",J140="as"),J139,IF(OR(J140="b",J140="bs"),J143,""))</f>
        <v>16</v>
      </c>
      <c r="M141" s="207">
        <f>IF(OR(J140="a",J140="as"),J143,IF(OR(J140="b",J140="bs"),J139,""))</f>
        <v>31</v>
      </c>
      <c r="N141" s="8"/>
      <c r="O141" s="4"/>
      <c r="P141" s="4"/>
      <c r="Q141" s="7"/>
      <c r="R141" s="67" t="str">
        <f>IF($D141="","",VLOOKUP($D141,'Lista TG(S)'!$A$9:$J$72,2))</f>
        <v>BEDNARSKI</v>
      </c>
      <c r="S141" s="4"/>
      <c r="T141" s="4"/>
      <c r="U141" s="4"/>
    </row>
    <row r="142" spans="1:21" ht="9" customHeight="1">
      <c r="A142" s="72"/>
      <c r="B142" s="73"/>
      <c r="C142" s="73"/>
      <c r="D142" s="84"/>
      <c r="E142" s="68"/>
      <c r="F142" s="64"/>
      <c r="G142" s="86"/>
      <c r="H142" s="91" t="s">
        <v>228</v>
      </c>
      <c r="I142" s="96" t="str">
        <f>UPPER(IF(OR(H142="a",H142="as"),R141,IF(OR(H142="b",H142="bs"),R143,"")))</f>
        <v>BEDNARSKI</v>
      </c>
      <c r="J142" s="92"/>
      <c r="K142" s="7"/>
      <c r="L142" s="95"/>
      <c r="M142" s="7"/>
      <c r="N142" s="8"/>
      <c r="O142" s="4"/>
      <c r="P142" s="4"/>
      <c r="Q142" s="7"/>
      <c r="R142" s="90"/>
      <c r="S142" s="4"/>
      <c r="T142" s="4"/>
      <c r="U142" s="4"/>
    </row>
    <row r="143" spans="1:21" ht="9" customHeight="1">
      <c r="A143" s="74">
        <v>60</v>
      </c>
      <c r="B143" s="75">
        <f>IF($D143="","",VLOOKUP($D143,'Lista TG(S)'!$A$9:$J$72,7))</f>
        <v>0</v>
      </c>
      <c r="C143" s="75">
        <f>IF($D143="","",VLOOKUP($D143,'Lista TG(S)'!$A$9:$J$72,8))</f>
        <v>0</v>
      </c>
      <c r="D143" s="85">
        <v>36</v>
      </c>
      <c r="E143" s="69" t="str">
        <f>IF($D143="","",VLOOKUP($D143,'Lista TG(S)'!$A$9:$J$72,10))</f>
        <v>BYE, </v>
      </c>
      <c r="F143" s="9"/>
      <c r="G143" s="87">
        <f>IF($D143="","",VLOOKUP($D143,'Lista TG(S)'!$A$9:$J$72,4))</f>
        <v>0</v>
      </c>
      <c r="H143" s="92"/>
      <c r="I143" s="67"/>
      <c r="J143" s="214">
        <f>IF(OR(H142="a",H142="as"),D141,IF(OR(H142="b",H142="bs"),D143,""))</f>
        <v>31</v>
      </c>
      <c r="K143" s="207">
        <f>IF(OR(H142="a",H142="as"),D143,IF(OR(H142="b",H142="bs"),D141,""))</f>
        <v>36</v>
      </c>
      <c r="L143" s="95"/>
      <c r="M143" s="7"/>
      <c r="N143" s="8"/>
      <c r="O143" s="4"/>
      <c r="P143" s="4"/>
      <c r="Q143" s="7"/>
      <c r="R143" s="67" t="str">
        <f>IF($D143="","",VLOOKUP($D143,'Lista TG(S)'!$A$9:$J$72,2))</f>
        <v>BYE</v>
      </c>
      <c r="S143" s="4"/>
      <c r="T143" s="4"/>
      <c r="U143" s="4"/>
    </row>
    <row r="144" spans="1:21" ht="9" customHeight="1">
      <c r="A144" s="70"/>
      <c r="B144" s="23"/>
      <c r="C144" s="23"/>
      <c r="D144" s="71"/>
      <c r="E144" s="67"/>
      <c r="F144" s="4"/>
      <c r="G144" s="88"/>
      <c r="H144" s="93"/>
      <c r="I144" s="4"/>
      <c r="J144" s="93"/>
      <c r="K144" s="7"/>
      <c r="L144" s="95" t="s">
        <v>230</v>
      </c>
      <c r="M144" s="98" t="str">
        <f>UPPER(IF(OR(L144="a",L144="as"),K140,IF(OR(L144="b",L144="bs"),K148,"")))</f>
        <v>RZĄDKOWSKI</v>
      </c>
      <c r="N144" s="10"/>
      <c r="O144" s="4"/>
      <c r="P144" s="4"/>
      <c r="Q144" s="7"/>
      <c r="R144" s="90"/>
      <c r="S144" s="4"/>
      <c r="T144" s="4"/>
      <c r="U144" s="4"/>
    </row>
    <row r="145" spans="1:21" ht="9" customHeight="1">
      <c r="A145" s="70">
        <v>61</v>
      </c>
      <c r="B145" s="75">
        <f>IF($D145="","",VLOOKUP($D145,'Lista TG(S)'!$A$9:$J$72,7))</f>
        <v>0</v>
      </c>
      <c r="C145" s="75">
        <f>IF($D145="","",VLOOKUP($D145,'Lista TG(S)'!$A$9:$J$72,8))</f>
        <v>0</v>
      </c>
      <c r="D145" s="85">
        <v>36</v>
      </c>
      <c r="E145" s="69" t="str">
        <f>IF($D145="","",VLOOKUP($D145,'Lista TG(S)'!$A$9:$J$72,10))</f>
        <v>BYE, </v>
      </c>
      <c r="F145" s="9"/>
      <c r="G145" s="87">
        <f>IF($D145="","",VLOOKUP($D145,'Lista TG(S)'!$A$9:$J$72,4))</f>
        <v>0</v>
      </c>
      <c r="H145" s="93"/>
      <c r="I145" s="4"/>
      <c r="J145" s="93"/>
      <c r="K145" s="7"/>
      <c r="L145" s="95"/>
      <c r="M145" s="97" t="s">
        <v>267</v>
      </c>
      <c r="N145" s="214">
        <f>IF(OR(L144="a",L144="as"),L141,IF(OR(L144="b",L144="bs"),L149,""))</f>
        <v>2</v>
      </c>
      <c r="O145" s="207">
        <f>IF(OR(L144="a",L144="as"),L149,IF(OR(L144="b",L144="bs"),L141,""))</f>
        <v>16</v>
      </c>
      <c r="P145" s="4"/>
      <c r="Q145" s="7"/>
      <c r="R145" s="67" t="str">
        <f>IF($D145="","",VLOOKUP($D145,'Lista TG(S)'!$A$9:$J$72,2))</f>
        <v>BYE</v>
      </c>
      <c r="S145" s="4"/>
      <c r="T145" s="4"/>
      <c r="U145" s="4"/>
    </row>
    <row r="146" spans="1:21" ht="9" customHeight="1">
      <c r="A146" s="72"/>
      <c r="B146" s="73"/>
      <c r="C146" s="73"/>
      <c r="D146" s="84"/>
      <c r="E146" s="68"/>
      <c r="F146" s="64"/>
      <c r="G146" s="86"/>
      <c r="H146" s="91" t="s">
        <v>229</v>
      </c>
      <c r="I146" s="96" t="str">
        <f>UPPER(IF(OR(H146="a",H146="as"),R145,IF(OR(H146="b",H146="bs"),R147,"")))</f>
        <v>ORZOŁEK</v>
      </c>
      <c r="J146" s="155"/>
      <c r="K146" s="156"/>
      <c r="L146" s="95"/>
      <c r="M146" s="4"/>
      <c r="N146" s="4"/>
      <c r="O146" s="4"/>
      <c r="P146" s="4"/>
      <c r="Q146" s="7"/>
      <c r="R146" s="90"/>
      <c r="S146" s="4"/>
      <c r="T146" s="4"/>
      <c r="U146" s="4"/>
    </row>
    <row r="147" spans="1:21" ht="9" customHeight="1">
      <c r="A147" s="74">
        <v>62</v>
      </c>
      <c r="B147" s="75">
        <f>IF($D147="","",VLOOKUP($D147,'Lista TG(S)'!$A$9:$J$72,7))</f>
        <v>0</v>
      </c>
      <c r="C147" s="75">
        <f>IF($D147="","",VLOOKUP($D147,'Lista TG(S)'!$A$9:$J$72,8))</f>
        <v>187</v>
      </c>
      <c r="D147" s="85">
        <v>22</v>
      </c>
      <c r="E147" s="69" t="str">
        <f>IF($D147="","",VLOOKUP($D147,'Lista TG(S)'!$A$9:$J$72,10))</f>
        <v>ORZOŁEK, WIKTOR</v>
      </c>
      <c r="F147" s="9"/>
      <c r="G147" s="87" t="str">
        <f>IF($D147="","",VLOOKUP($D147,'Lista TG(S)'!$A$9:$J$72,4))</f>
        <v>KT LEGIA</v>
      </c>
      <c r="H147" s="92"/>
      <c r="I147" s="68"/>
      <c r="J147" s="206">
        <f>IF(OR(H146="a",H146="as"),D145,IF(OR(H146="b",H146="bs"),D147,""))</f>
        <v>22</v>
      </c>
      <c r="K147" s="207">
        <f>IF(OR(H146="a",H146="as"),D147,IF(OR(H146="b",H146="bs"),D145,""))</f>
        <v>36</v>
      </c>
      <c r="L147" s="95"/>
      <c r="M147" s="4"/>
      <c r="N147" s="4"/>
      <c r="O147" s="4"/>
      <c r="P147" s="4"/>
      <c r="Q147" s="7"/>
      <c r="R147" s="67" t="str">
        <f>IF($D147="","",VLOOKUP($D147,'Lista TG(S)'!$A$9:$J$72,2))</f>
        <v>ORZOŁEK</v>
      </c>
      <c r="S147" s="4"/>
      <c r="T147" s="4"/>
      <c r="U147" s="4"/>
    </row>
    <row r="148" spans="1:21" ht="9" customHeight="1">
      <c r="A148" s="70"/>
      <c r="B148" s="23"/>
      <c r="C148" s="23"/>
      <c r="D148" s="71"/>
      <c r="E148" s="67"/>
      <c r="F148" s="4"/>
      <c r="G148" s="88"/>
      <c r="H148" s="93"/>
      <c r="I148" s="7"/>
      <c r="J148" s="95" t="s">
        <v>230</v>
      </c>
      <c r="K148" s="96" t="str">
        <f>UPPER(IF(OR(J148="a",J148="as"),I146,IF(OR(J148="b",J148="bs"),I150,"")))</f>
        <v>RZĄDKOWSKI</v>
      </c>
      <c r="L148" s="92"/>
      <c r="M148" s="4"/>
      <c r="N148" s="4"/>
      <c r="O148" s="4"/>
      <c r="P148" s="4"/>
      <c r="Q148" s="4"/>
      <c r="R148" s="90"/>
      <c r="S148" s="4"/>
      <c r="T148" s="4"/>
      <c r="U148" s="4"/>
    </row>
    <row r="149" spans="1:21" ht="9" customHeight="1">
      <c r="A149" s="70">
        <v>63</v>
      </c>
      <c r="B149" s="75">
        <f>IF($D149="","",VLOOKUP($D149,'Lista TG(S)'!$A$9:$J$72,7))</f>
        <v>0</v>
      </c>
      <c r="C149" s="75">
        <f>IF($D149="","",VLOOKUP($D149,'Lista TG(S)'!$A$9:$J$72,8))</f>
        <v>0</v>
      </c>
      <c r="D149" s="85">
        <v>36</v>
      </c>
      <c r="E149" s="69" t="str">
        <f>IF($D149="","",VLOOKUP($D149,'Lista TG(S)'!$A$9:$J$72,10))</f>
        <v>BYE, </v>
      </c>
      <c r="F149" s="9"/>
      <c r="G149" s="87">
        <f>IF($D149="","",VLOOKUP($D149,'Lista TG(S)'!$A$9:$J$72,4))</f>
        <v>0</v>
      </c>
      <c r="H149" s="93"/>
      <c r="I149" s="7"/>
      <c r="J149" s="95"/>
      <c r="K149" s="67" t="s">
        <v>277</v>
      </c>
      <c r="L149" s="214">
        <f>IF(OR(J148="a",J148="as"),J147,IF(OR(J148="b",J148="bs"),J151,""))</f>
        <v>2</v>
      </c>
      <c r="M149" s="207">
        <f>IF(OR(J148="a",J148="as"),J151,IF(OR(J148="b",J148="bs"),J147,""))</f>
        <v>22</v>
      </c>
      <c r="N149" s="4"/>
      <c r="O149" s="4"/>
      <c r="P149" s="4"/>
      <c r="Q149" s="4"/>
      <c r="R149" s="67" t="str">
        <f>IF($D149="","",VLOOKUP($D149,'Lista TG(S)'!$A$9:$J$72,2))</f>
        <v>BYE</v>
      </c>
      <c r="S149" s="4"/>
      <c r="T149" s="4"/>
      <c r="U149" s="4"/>
    </row>
    <row r="150" spans="1:21" ht="9" customHeight="1">
      <c r="A150" s="72"/>
      <c r="B150" s="73"/>
      <c r="C150" s="73"/>
      <c r="D150" s="84"/>
      <c r="E150" s="68"/>
      <c r="F150" s="64"/>
      <c r="G150" s="86"/>
      <c r="H150" s="91" t="s">
        <v>230</v>
      </c>
      <c r="I150" s="96" t="str">
        <f>UPPER(IF(OR(H150="a",H150="as"),R149,IF(OR(H150="b",H150="bs"),R151,"")))</f>
        <v>RZĄDKOWSKI</v>
      </c>
      <c r="J150" s="92"/>
      <c r="K150" s="4"/>
      <c r="L150" s="4"/>
      <c r="M150" s="4"/>
      <c r="N150" s="4"/>
      <c r="O150" s="4"/>
      <c r="P150" s="4"/>
      <c r="Q150" s="4"/>
      <c r="R150" s="90"/>
      <c r="S150" s="4"/>
      <c r="T150" s="4"/>
      <c r="U150" s="4"/>
    </row>
    <row r="151" spans="1:21" ht="9" customHeight="1">
      <c r="A151" s="74">
        <v>64</v>
      </c>
      <c r="B151" s="80">
        <f>IF($D151="","",VLOOKUP($D151,'Lista TG(S)'!$A$9:$J$72,7))</f>
        <v>0</v>
      </c>
      <c r="C151" s="80">
        <f>IF($D151="","",VLOOKUP($D151,'Lista TG(S)'!$A$9:$J$72,8))</f>
        <v>19</v>
      </c>
      <c r="D151" s="83">
        <v>2</v>
      </c>
      <c r="E151" s="81" t="str">
        <f>IF($D151="","",VLOOKUP($D151,'Lista TG(S)'!$A$9:$J$72,10))</f>
        <v>RZĄDKOWSKI, KAMIL</v>
      </c>
      <c r="F151" s="82"/>
      <c r="G151" s="65" t="str">
        <f>IF($D151="","",VLOOKUP($D151,'Lista TG(S)'!$A$9:$J$72,4))</f>
        <v>MKS AM TENIS</v>
      </c>
      <c r="H151" s="92"/>
      <c r="I151" s="67"/>
      <c r="J151" s="214">
        <f>IF(OR(H150="a",H150="as"),D149,IF(OR(H150="b",H150="bs"),D151,""))</f>
        <v>2</v>
      </c>
      <c r="K151" s="207">
        <f>IF(OR(H150="a",H150="as"),D151,IF(OR(H150="b",H150="bs"),D149,""))</f>
        <v>36</v>
      </c>
      <c r="L151" s="4"/>
      <c r="M151" s="4"/>
      <c r="N151" s="4"/>
      <c r="O151" s="4"/>
      <c r="P151" s="4"/>
      <c r="Q151" s="4"/>
      <c r="R151" s="67" t="str">
        <f>IF($D151="","",VLOOKUP($D151,'Lista TG(S)'!$A$9:$J$72,2))</f>
        <v>RZĄDKOWSKI</v>
      </c>
      <c r="S151" s="4"/>
      <c r="T151" s="4"/>
      <c r="U151" s="4"/>
    </row>
    <row r="152" spans="1:21" ht="9" customHeight="1">
      <c r="A152" s="4"/>
      <c r="B152" s="4"/>
      <c r="C152" s="4"/>
      <c r="D152" s="4"/>
      <c r="E152" s="4"/>
      <c r="F152" s="4"/>
      <c r="G152" s="4"/>
      <c r="H152" s="4"/>
      <c r="I152" s="4"/>
      <c r="J152" s="4"/>
      <c r="K152" s="4"/>
      <c r="L152" s="4"/>
      <c r="M152" s="4"/>
      <c r="N152" s="4"/>
      <c r="O152" s="4"/>
      <c r="P152" s="4"/>
      <c r="Q152" s="4"/>
      <c r="R152" s="4"/>
      <c r="S152" s="4"/>
      <c r="T152" s="4"/>
      <c r="U152" s="4"/>
    </row>
    <row r="153" spans="1:21" ht="9" customHeight="1">
      <c r="A153" s="115"/>
      <c r="B153" s="116"/>
      <c r="C153" s="116"/>
      <c r="D153" s="117" t="s">
        <v>32</v>
      </c>
      <c r="E153" s="116"/>
      <c r="F153" s="116"/>
      <c r="G153" s="116"/>
      <c r="H153" s="116"/>
      <c r="I153" s="119" t="s">
        <v>30</v>
      </c>
      <c r="J153" s="117"/>
      <c r="K153" s="119" t="s">
        <v>31</v>
      </c>
      <c r="L153" s="117"/>
      <c r="M153" s="118" t="s">
        <v>29</v>
      </c>
      <c r="N153" s="120"/>
      <c r="O153" s="121"/>
      <c r="P153" s="122"/>
      <c r="Q153" s="4"/>
      <c r="R153" s="4"/>
      <c r="S153" s="4"/>
      <c r="T153" s="4"/>
      <c r="U153" s="4"/>
    </row>
    <row r="154" spans="1:21" ht="9" customHeight="1">
      <c r="A154" s="123"/>
      <c r="B154" s="124"/>
      <c r="C154" s="124"/>
      <c r="D154" s="283" t="s">
        <v>35</v>
      </c>
      <c r="E154" s="283"/>
      <c r="F154" s="124"/>
      <c r="G154" s="124"/>
      <c r="H154" s="125">
        <v>1</v>
      </c>
      <c r="I154" s="104"/>
      <c r="J154" s="104"/>
      <c r="K154" s="104"/>
      <c r="L154" s="126">
        <v>1</v>
      </c>
      <c r="M154" s="104" t="str">
        <f>IF(VLOOKUP($L154,'Lista TG(S)'!$A$9:$J$72,8)&gt;0,VLOOKUP($L154,'Lista TG(S)'!$A$9:$J$72,2),"")</f>
        <v>GUZOWSKI</v>
      </c>
      <c r="N154" s="126">
        <v>9</v>
      </c>
      <c r="O154" s="104" t="str">
        <f>IF(VLOOKUP($N154,'Lista TG(S)'!$A$9:$J$72,8)&gt;0,VLOOKUP($N154,'Lista TG(S)'!$A$9:$J$72,2),"")</f>
        <v>BĄKOWSKI</v>
      </c>
      <c r="P154" s="127"/>
      <c r="Q154" s="4"/>
      <c r="R154" s="4"/>
      <c r="S154" s="4"/>
      <c r="T154" s="4"/>
      <c r="U154" s="4"/>
    </row>
    <row r="155" spans="1:21" ht="9" customHeight="1">
      <c r="A155" s="123"/>
      <c r="B155" s="124"/>
      <c r="C155" s="124"/>
      <c r="D155" s="283"/>
      <c r="E155" s="283"/>
      <c r="F155" s="124"/>
      <c r="G155" s="124"/>
      <c r="H155" s="125">
        <v>2</v>
      </c>
      <c r="I155" s="104"/>
      <c r="J155" s="104"/>
      <c r="K155" s="104"/>
      <c r="L155" s="126">
        <v>2</v>
      </c>
      <c r="M155" s="104" t="str">
        <f>IF(VLOOKUP($L155,'Lista TG(S)'!$A$9:$J$72,8)&gt;0,VLOOKUP($L155,'Lista TG(S)'!$A$9:$J$72,2),"")</f>
        <v>RZĄDKOWSKI</v>
      </c>
      <c r="N155" s="126">
        <v>10</v>
      </c>
      <c r="O155" s="104" t="str">
        <f>IF(VLOOKUP($N155,'Lista TG(S)'!$A$9:$J$72,8)&gt;0,VLOOKUP($N155,'Lista TG(S)'!$A$9:$J$72,2),"")</f>
        <v>SADOMSKI</v>
      </c>
      <c r="P155" s="127"/>
      <c r="Q155" s="4"/>
      <c r="R155" s="4"/>
      <c r="S155" s="4"/>
      <c r="T155" s="4"/>
      <c r="U155" s="4"/>
    </row>
    <row r="156" spans="1:21" ht="9" customHeight="1">
      <c r="A156" s="123"/>
      <c r="B156" s="124"/>
      <c r="C156" s="124"/>
      <c r="D156" s="124" t="s">
        <v>33</v>
      </c>
      <c r="E156" s="124"/>
      <c r="F156" s="124"/>
      <c r="G156" s="124"/>
      <c r="H156" s="125">
        <v>3</v>
      </c>
      <c r="I156" s="104"/>
      <c r="J156" s="104"/>
      <c r="K156" s="104"/>
      <c r="L156" s="126">
        <v>3</v>
      </c>
      <c r="M156" s="104" t="str">
        <f>IF(VLOOKUP($L156,'Lista TG(S)'!$A$9:$J$72,8)&gt;0,VLOOKUP($L156,'Lista TG(S)'!$A$9:$J$72,2),"")</f>
        <v>PAWLAK</v>
      </c>
      <c r="N156" s="126">
        <v>11</v>
      </c>
      <c r="O156" s="104" t="str">
        <f>IF(VLOOKUP($N156,'Lista TG(S)'!$A$9:$J$72,8)&gt;0,VLOOKUP($N156,'Lista TG(S)'!$A$9:$J$72,2),"")</f>
        <v>OKOŃSKI</v>
      </c>
      <c r="P156" s="127"/>
      <c r="Q156" s="4"/>
      <c r="R156" s="4"/>
      <c r="S156" s="4"/>
      <c r="T156" s="4"/>
      <c r="U156" s="4"/>
    </row>
    <row r="157" spans="1:21" ht="9" customHeight="1">
      <c r="A157" s="128"/>
      <c r="B157" s="124"/>
      <c r="C157" s="124"/>
      <c r="D157" s="105">
        <v>1</v>
      </c>
      <c r="E157" s="104"/>
      <c r="F157" s="124"/>
      <c r="G157" s="124"/>
      <c r="H157" s="125">
        <v>4</v>
      </c>
      <c r="I157" s="104"/>
      <c r="J157" s="104"/>
      <c r="K157" s="104"/>
      <c r="L157" s="126">
        <v>4</v>
      </c>
      <c r="M157" s="104" t="str">
        <f>IF(VLOOKUP($L157,'Lista TG(S)'!$A$9:$J$72,8)&gt;0,VLOOKUP($L157,'Lista TG(S)'!$A$9:$J$72,2),"")</f>
        <v>FRANKOWSKI</v>
      </c>
      <c r="N157" s="126">
        <v>12</v>
      </c>
      <c r="O157" s="104" t="str">
        <f>IF(VLOOKUP($N157,'Lista TG(S)'!$A$9:$J$72,8)&gt;0,VLOOKUP($N157,'Lista TG(S)'!$A$9:$J$72,2),"")</f>
        <v>PŁUSA</v>
      </c>
      <c r="P157" s="127"/>
      <c r="Q157" s="4"/>
      <c r="R157" s="4"/>
      <c r="S157" s="4"/>
      <c r="T157" s="4"/>
      <c r="U157" s="4"/>
    </row>
    <row r="158" spans="1:21" ht="9" customHeight="1">
      <c r="A158" s="128"/>
      <c r="B158" s="124"/>
      <c r="C158" s="124"/>
      <c r="D158" s="105">
        <v>2</v>
      </c>
      <c r="E158" s="104"/>
      <c r="F158" s="124"/>
      <c r="G158" s="124"/>
      <c r="H158" s="104"/>
      <c r="I158" s="104"/>
      <c r="J158" s="104"/>
      <c r="K158" s="104"/>
      <c r="L158" s="126">
        <v>5</v>
      </c>
      <c r="M158" s="104" t="str">
        <f>IF(VLOOKUP($L158,'Lista TG(S)'!$A$9:$J$72,8)&gt;0,VLOOKUP($L158,'Lista TG(S)'!$A$9:$J$72,2),"")</f>
        <v>FILOCHOWSKI</v>
      </c>
      <c r="N158" s="126">
        <v>13</v>
      </c>
      <c r="O158" s="104" t="str">
        <f>IF(VLOOKUP($N158,'Lista TG(S)'!$A$9:$J$72,8)&gt;0,VLOOKUP($N158,'Lista TG(S)'!$A$9:$J$72,2),"")</f>
        <v>SEIDEL</v>
      </c>
      <c r="P158" s="127"/>
      <c r="Q158" s="4"/>
      <c r="R158" s="4"/>
      <c r="S158" s="4"/>
      <c r="T158" s="4"/>
      <c r="U158" s="4"/>
    </row>
    <row r="159" spans="1:21" ht="9" customHeight="1">
      <c r="A159" s="123"/>
      <c r="B159" s="124"/>
      <c r="C159" s="124"/>
      <c r="D159" s="124" t="s">
        <v>34</v>
      </c>
      <c r="E159" s="124"/>
      <c r="F159" s="124"/>
      <c r="G159" s="124"/>
      <c r="H159" s="104"/>
      <c r="I159" s="104"/>
      <c r="J159" s="104"/>
      <c r="K159" s="104"/>
      <c r="L159" s="126">
        <v>6</v>
      </c>
      <c r="M159" s="104" t="str">
        <f>IF(VLOOKUP($L159,'Lista TG(S)'!$A$9:$J$72,8)&gt;0,VLOOKUP($L159,'Lista TG(S)'!$A$9:$J$72,2),"")</f>
        <v>MAGIELSKI</v>
      </c>
      <c r="N159" s="126">
        <v>14</v>
      </c>
      <c r="O159" s="104" t="str">
        <f>IF(VLOOKUP($N159,'Lista TG(S)'!$A$9:$J$72,8)&gt;0,VLOOKUP($N159,'Lista TG(S)'!$A$9:$J$72,2),"")</f>
        <v>WOJTYŃSKI</v>
      </c>
      <c r="P159" s="127"/>
      <c r="Q159" s="4"/>
      <c r="R159" s="4"/>
      <c r="S159" s="4"/>
      <c r="T159" s="4"/>
      <c r="U159" s="4"/>
    </row>
    <row r="160" spans="1:21" ht="9" customHeight="1">
      <c r="A160" s="123"/>
      <c r="B160" s="124"/>
      <c r="C160" s="124"/>
      <c r="D160" s="104"/>
      <c r="E160" s="104"/>
      <c r="F160" s="124"/>
      <c r="G160" s="124"/>
      <c r="H160" s="104"/>
      <c r="I160" s="104"/>
      <c r="J160" s="104"/>
      <c r="K160" s="104"/>
      <c r="L160" s="126">
        <v>7</v>
      </c>
      <c r="M160" s="104" t="str">
        <f>IF(VLOOKUP($L160,'Lista TG(S)'!$A$9:$J$72,8)&gt;0,VLOOKUP($L160,'Lista TG(S)'!$A$9:$J$72,2),"")</f>
        <v>CICHACKI</v>
      </c>
      <c r="N160" s="126">
        <v>15</v>
      </c>
      <c r="O160" s="104" t="str">
        <f>IF(VLOOKUP($N160,'Lista TG(S)'!$A$9:$J$72,8)&gt;0,VLOOKUP($N160,'Lista TG(S)'!$A$9:$J$72,2),"")</f>
        <v>PASTUSZAK</v>
      </c>
      <c r="P160" s="127"/>
      <c r="Q160" s="4"/>
      <c r="R160" s="4"/>
      <c r="S160" s="4"/>
      <c r="T160" s="4"/>
      <c r="U160" s="4"/>
    </row>
    <row r="161" spans="1:21" ht="9" customHeight="1">
      <c r="A161" s="123"/>
      <c r="B161" s="124"/>
      <c r="C161" s="124"/>
      <c r="D161" s="104"/>
      <c r="E161" s="129" t="str">
        <f>Tytuł!$C$14</f>
        <v>Paweł Marciszewski</v>
      </c>
      <c r="F161" s="124"/>
      <c r="G161" s="124"/>
      <c r="H161" s="104"/>
      <c r="I161" s="104"/>
      <c r="J161" s="104"/>
      <c r="K161" s="104"/>
      <c r="L161" s="126">
        <v>8</v>
      </c>
      <c r="M161" s="104" t="str">
        <f>IF(VLOOKUP($L161,'Lista TG(S)'!$A$9:$J$72,8)&gt;0,VLOOKUP($L161,'Lista TG(S)'!$A$9:$J$72,2),"")</f>
        <v>MARCHEWKA</v>
      </c>
      <c r="N161" s="126">
        <v>16</v>
      </c>
      <c r="O161" s="104" t="str">
        <f>IF(VLOOKUP($N161,'Lista TG(S)'!$A$9:$J$72,8)&gt;0,VLOOKUP($N161,'Lista TG(S)'!$A$9:$J$72,2),"")</f>
        <v>ZYGMUNT</v>
      </c>
      <c r="P161" s="127"/>
      <c r="Q161" s="4"/>
      <c r="R161" s="4"/>
      <c r="S161" s="4"/>
      <c r="T161" s="4"/>
      <c r="U161" s="4"/>
    </row>
    <row r="162" spans="1:21" ht="9" customHeight="1">
      <c r="A162" s="130"/>
      <c r="B162" s="131"/>
      <c r="C162" s="131"/>
      <c r="D162" s="131"/>
      <c r="E162" s="131"/>
      <c r="F162" s="131"/>
      <c r="G162" s="131"/>
      <c r="H162" s="131"/>
      <c r="I162" s="131"/>
      <c r="J162" s="131"/>
      <c r="K162" s="131"/>
      <c r="L162" s="131"/>
      <c r="M162" s="131"/>
      <c r="N162" s="131"/>
      <c r="O162" s="131"/>
      <c r="P162" s="132"/>
      <c r="Q162" s="4"/>
      <c r="R162" s="4"/>
      <c r="S162" s="4"/>
      <c r="T162" s="4"/>
      <c r="U162" s="4"/>
    </row>
    <row r="163" spans="1:21" ht="12.75">
      <c r="A163" s="4"/>
      <c r="B163" s="4"/>
      <c r="C163" s="4"/>
      <c r="D163" s="4"/>
      <c r="E163" s="4"/>
      <c r="F163" s="4"/>
      <c r="G163" s="4"/>
      <c r="H163" s="4"/>
      <c r="I163" s="4"/>
      <c r="J163" s="4"/>
      <c r="K163" s="4"/>
      <c r="L163" s="4"/>
      <c r="M163" s="4"/>
      <c r="N163" s="4"/>
      <c r="O163" s="4"/>
      <c r="P163" s="4"/>
      <c r="Q163" s="4"/>
      <c r="R163" s="4"/>
      <c r="S163" s="4"/>
      <c r="T163" s="4"/>
      <c r="U163" s="4"/>
    </row>
    <row r="164" spans="1:21" ht="12.75">
      <c r="A164" s="4"/>
      <c r="B164" s="4"/>
      <c r="C164" s="4"/>
      <c r="D164" s="4"/>
      <c r="E164" s="4"/>
      <c r="F164" s="4"/>
      <c r="G164" s="4"/>
      <c r="H164" s="4"/>
      <c r="I164" s="4"/>
      <c r="J164" s="4"/>
      <c r="K164" s="4"/>
      <c r="L164" s="4"/>
      <c r="M164" s="4"/>
      <c r="N164" s="4"/>
      <c r="O164" s="4"/>
      <c r="P164" s="4"/>
      <c r="Q164" s="4"/>
      <c r="R164" s="4"/>
      <c r="S164" s="4"/>
      <c r="T164" s="4"/>
      <c r="U164" s="4"/>
    </row>
    <row r="165" spans="1:21" ht="12.75">
      <c r="A165" s="4"/>
      <c r="B165" s="4"/>
      <c r="C165" s="4"/>
      <c r="D165" s="4"/>
      <c r="E165" s="4"/>
      <c r="F165" s="4"/>
      <c r="G165" s="4"/>
      <c r="H165" s="4"/>
      <c r="I165" s="4"/>
      <c r="J165" s="4"/>
      <c r="K165" s="4"/>
      <c r="L165" s="4"/>
      <c r="M165" s="4"/>
      <c r="N165" s="4"/>
      <c r="O165" s="4"/>
      <c r="P165" s="4"/>
      <c r="Q165" s="4"/>
      <c r="R165" s="4"/>
      <c r="S165" s="4"/>
      <c r="T165" s="4"/>
      <c r="U165" s="4"/>
    </row>
    <row r="166" spans="1:21" ht="12.75">
      <c r="A166" s="4"/>
      <c r="B166" s="4"/>
      <c r="C166" s="4"/>
      <c r="D166" s="4"/>
      <c r="E166" s="4"/>
      <c r="F166" s="4"/>
      <c r="G166" s="4"/>
      <c r="H166" s="4"/>
      <c r="I166" s="4"/>
      <c r="J166" s="4"/>
      <c r="K166" s="4"/>
      <c r="L166" s="4"/>
      <c r="M166" s="4"/>
      <c r="N166" s="4"/>
      <c r="O166" s="4"/>
      <c r="P166" s="4"/>
      <c r="Q166" s="4"/>
      <c r="R166" s="4"/>
      <c r="S166" s="4"/>
      <c r="T166" s="4"/>
      <c r="U166" s="4"/>
    </row>
    <row r="167" spans="1:21" ht="12.75">
      <c r="A167" s="4"/>
      <c r="B167" s="4"/>
      <c r="C167" s="4"/>
      <c r="D167" s="4"/>
      <c r="E167" s="4"/>
      <c r="F167" s="4"/>
      <c r="G167" s="4"/>
      <c r="H167" s="4"/>
      <c r="I167" s="4"/>
      <c r="J167" s="4"/>
      <c r="K167" s="4"/>
      <c r="L167" s="4"/>
      <c r="M167" s="4"/>
      <c r="N167" s="4"/>
      <c r="O167" s="4"/>
      <c r="P167" s="4"/>
      <c r="Q167" s="4"/>
      <c r="R167" s="4"/>
      <c r="S167" s="4"/>
      <c r="T167" s="4"/>
      <c r="U167" s="4"/>
    </row>
    <row r="168" spans="1:21" ht="12.75">
      <c r="A168" s="4"/>
      <c r="B168" s="4"/>
      <c r="C168" s="4"/>
      <c r="D168" s="4"/>
      <c r="E168" s="4"/>
      <c r="F168" s="4"/>
      <c r="G168" s="4"/>
      <c r="H168" s="4"/>
      <c r="I168" s="4"/>
      <c r="J168" s="4"/>
      <c r="K168" s="4"/>
      <c r="L168" s="4"/>
      <c r="M168" s="4"/>
      <c r="N168" s="4"/>
      <c r="O168" s="4"/>
      <c r="P168" s="4"/>
      <c r="Q168" s="4"/>
      <c r="R168" s="4"/>
      <c r="S168" s="4"/>
      <c r="T168" s="4"/>
      <c r="U168" s="4"/>
    </row>
    <row r="169" spans="1:21" ht="12.75">
      <c r="A169" s="4"/>
      <c r="B169" s="4"/>
      <c r="C169" s="4"/>
      <c r="D169" s="4"/>
      <c r="E169" s="4"/>
      <c r="F169" s="4"/>
      <c r="G169" s="4"/>
      <c r="H169" s="4"/>
      <c r="I169" s="4"/>
      <c r="J169" s="4"/>
      <c r="K169" s="4"/>
      <c r="L169" s="4"/>
      <c r="M169" s="4"/>
      <c r="N169" s="4"/>
      <c r="O169" s="4"/>
      <c r="P169" s="4"/>
      <c r="Q169" s="4"/>
      <c r="R169" s="4"/>
      <c r="S169" s="4"/>
      <c r="T169" s="4"/>
      <c r="U169" s="4"/>
    </row>
    <row r="170" spans="1:21" ht="12.75">
      <c r="A170" s="4"/>
      <c r="B170" s="4"/>
      <c r="C170" s="4"/>
      <c r="D170" s="4"/>
      <c r="E170" s="4"/>
      <c r="F170" s="4"/>
      <c r="G170" s="4"/>
      <c r="H170" s="4"/>
      <c r="I170" s="4"/>
      <c r="J170" s="4"/>
      <c r="K170" s="4"/>
      <c r="L170" s="4"/>
      <c r="M170" s="4"/>
      <c r="N170" s="4"/>
      <c r="O170" s="4"/>
      <c r="P170" s="4"/>
      <c r="Q170" s="4"/>
      <c r="R170" s="4"/>
      <c r="S170" s="4"/>
      <c r="T170" s="4"/>
      <c r="U170" s="4"/>
    </row>
    <row r="171" spans="1:21" ht="12.75">
      <c r="A171" s="4"/>
      <c r="B171" s="4"/>
      <c r="C171" s="4"/>
      <c r="D171" s="4"/>
      <c r="E171" s="4"/>
      <c r="F171" s="4"/>
      <c r="G171" s="4"/>
      <c r="H171" s="4"/>
      <c r="I171" s="4"/>
      <c r="J171" s="4"/>
      <c r="K171" s="4"/>
      <c r="L171" s="4"/>
      <c r="M171" s="4"/>
      <c r="N171" s="4"/>
      <c r="O171" s="4"/>
      <c r="P171" s="4"/>
      <c r="Q171" s="4"/>
      <c r="R171" s="4"/>
      <c r="S171" s="4"/>
      <c r="T171" s="4"/>
      <c r="U171" s="4"/>
    </row>
    <row r="172" spans="1:21" ht="12.75">
      <c r="A172" s="4"/>
      <c r="B172" s="4"/>
      <c r="C172" s="4"/>
      <c r="D172" s="4"/>
      <c r="E172" s="4"/>
      <c r="F172" s="4"/>
      <c r="G172" s="4"/>
      <c r="H172" s="4"/>
      <c r="I172" s="4"/>
      <c r="J172" s="4"/>
      <c r="K172" s="4"/>
      <c r="L172" s="4"/>
      <c r="M172" s="4"/>
      <c r="N172" s="4"/>
      <c r="O172" s="4"/>
      <c r="P172" s="4"/>
      <c r="Q172" s="4"/>
      <c r="R172" s="4"/>
      <c r="S172" s="4"/>
      <c r="T172" s="4"/>
      <c r="U172" s="4"/>
    </row>
    <row r="173" spans="1:21" ht="12.75">
      <c r="A173" s="4"/>
      <c r="B173" s="4"/>
      <c r="C173" s="4"/>
      <c r="D173" s="4"/>
      <c r="E173" s="4"/>
      <c r="F173" s="4"/>
      <c r="G173" s="4"/>
      <c r="H173" s="4"/>
      <c r="I173" s="4"/>
      <c r="J173" s="4"/>
      <c r="K173" s="4"/>
      <c r="L173" s="4"/>
      <c r="M173" s="4"/>
      <c r="N173" s="4"/>
      <c r="O173" s="4"/>
      <c r="P173" s="4"/>
      <c r="Q173" s="4"/>
      <c r="R173" s="4"/>
      <c r="S173" s="4"/>
      <c r="T173" s="4"/>
      <c r="U173" s="4"/>
    </row>
    <row r="174" spans="1:21" ht="12.75">
      <c r="A174" s="4"/>
      <c r="B174" s="4"/>
      <c r="C174" s="4"/>
      <c r="D174" s="4"/>
      <c r="E174" s="4"/>
      <c r="F174" s="4"/>
      <c r="G174" s="4"/>
      <c r="H174" s="4"/>
      <c r="I174" s="4"/>
      <c r="J174" s="4"/>
      <c r="K174" s="4"/>
      <c r="L174" s="4"/>
      <c r="M174" s="4"/>
      <c r="N174" s="4"/>
      <c r="O174" s="4"/>
      <c r="P174" s="4"/>
      <c r="Q174" s="4"/>
      <c r="R174" s="4"/>
      <c r="S174" s="4"/>
      <c r="T174" s="4"/>
      <c r="U174" s="4"/>
    </row>
    <row r="175" spans="1:21" ht="12.75">
      <c r="A175" s="4"/>
      <c r="B175" s="4"/>
      <c r="C175" s="4"/>
      <c r="D175" s="4"/>
      <c r="E175" s="4"/>
      <c r="F175" s="4"/>
      <c r="G175" s="4"/>
      <c r="H175" s="4"/>
      <c r="I175" s="4"/>
      <c r="J175" s="4"/>
      <c r="K175" s="4"/>
      <c r="L175" s="4"/>
      <c r="M175" s="4"/>
      <c r="N175" s="4"/>
      <c r="O175" s="4"/>
      <c r="P175" s="4"/>
      <c r="Q175" s="4"/>
      <c r="R175" s="4"/>
      <c r="S175" s="4"/>
      <c r="T175" s="4"/>
      <c r="U175" s="4"/>
    </row>
    <row r="176" spans="1:21" ht="12.75">
      <c r="A176" s="4"/>
      <c r="B176" s="4"/>
      <c r="C176" s="4"/>
      <c r="D176" s="4"/>
      <c r="E176" s="4"/>
      <c r="F176" s="4"/>
      <c r="G176" s="4"/>
      <c r="H176" s="4"/>
      <c r="I176" s="4"/>
      <c r="J176" s="4"/>
      <c r="K176" s="4"/>
      <c r="L176" s="4"/>
      <c r="M176" s="4"/>
      <c r="N176" s="4"/>
      <c r="O176" s="4"/>
      <c r="P176" s="4"/>
      <c r="Q176" s="4"/>
      <c r="R176" s="4"/>
      <c r="S176" s="4"/>
      <c r="T176" s="4"/>
      <c r="U176" s="4"/>
    </row>
    <row r="177" spans="1:21" ht="12.75">
      <c r="A177" s="4"/>
      <c r="B177" s="4"/>
      <c r="C177" s="4"/>
      <c r="D177" s="4"/>
      <c r="E177" s="4"/>
      <c r="F177" s="4"/>
      <c r="G177" s="4"/>
      <c r="H177" s="4"/>
      <c r="I177" s="4"/>
      <c r="J177" s="4"/>
      <c r="K177" s="4"/>
      <c r="L177" s="4"/>
      <c r="M177" s="4"/>
      <c r="N177" s="4"/>
      <c r="O177" s="4"/>
      <c r="P177" s="4"/>
      <c r="Q177" s="4"/>
      <c r="R177" s="4"/>
      <c r="S177" s="4"/>
      <c r="T177" s="4"/>
      <c r="U177" s="4"/>
    </row>
    <row r="178" spans="1:21" ht="12.75">
      <c r="A178" s="4"/>
      <c r="B178" s="4"/>
      <c r="C178" s="4"/>
      <c r="D178" s="4"/>
      <c r="E178" s="4"/>
      <c r="F178" s="4"/>
      <c r="G178" s="4"/>
      <c r="H178" s="4"/>
      <c r="I178" s="4"/>
      <c r="J178" s="4"/>
      <c r="K178" s="4"/>
      <c r="L178" s="4"/>
      <c r="M178" s="4"/>
      <c r="N178" s="4"/>
      <c r="O178" s="4"/>
      <c r="P178" s="4"/>
      <c r="Q178" s="4"/>
      <c r="R178" s="4"/>
      <c r="S178" s="4"/>
      <c r="T178" s="4"/>
      <c r="U178" s="4"/>
    </row>
    <row r="179" spans="1:21" ht="12.75">
      <c r="A179" s="4"/>
      <c r="B179" s="4"/>
      <c r="C179" s="4"/>
      <c r="D179" s="4"/>
      <c r="E179" s="4"/>
      <c r="F179" s="4"/>
      <c r="G179" s="4"/>
      <c r="H179" s="4"/>
      <c r="I179" s="4"/>
      <c r="J179" s="4"/>
      <c r="K179" s="4"/>
      <c r="L179" s="4"/>
      <c r="M179" s="4"/>
      <c r="N179" s="4"/>
      <c r="O179" s="4"/>
      <c r="P179" s="4"/>
      <c r="Q179" s="4"/>
      <c r="R179" s="4"/>
      <c r="S179" s="4"/>
      <c r="T179" s="4"/>
      <c r="U179" s="4"/>
    </row>
    <row r="180" spans="1:21" ht="12.75">
      <c r="A180" s="4"/>
      <c r="B180" s="4"/>
      <c r="C180" s="4"/>
      <c r="D180" s="4"/>
      <c r="E180" s="4"/>
      <c r="F180" s="4"/>
      <c r="G180" s="4"/>
      <c r="H180" s="4"/>
      <c r="I180" s="4"/>
      <c r="J180" s="4"/>
      <c r="K180" s="4"/>
      <c r="L180" s="4"/>
      <c r="M180" s="4"/>
      <c r="N180" s="4"/>
      <c r="O180" s="4"/>
      <c r="P180" s="4"/>
      <c r="Q180" s="4"/>
      <c r="R180" s="4"/>
      <c r="S180" s="4"/>
      <c r="T180" s="4"/>
      <c r="U180" s="4"/>
    </row>
    <row r="181" spans="1:21" ht="12.75">
      <c r="A181" s="4"/>
      <c r="B181" s="4"/>
      <c r="C181" s="4"/>
      <c r="D181" s="4"/>
      <c r="E181" s="4"/>
      <c r="F181" s="4"/>
      <c r="G181" s="4"/>
      <c r="H181" s="4"/>
      <c r="I181" s="4"/>
      <c r="J181" s="4"/>
      <c r="K181" s="4"/>
      <c r="L181" s="4"/>
      <c r="M181" s="4"/>
      <c r="N181" s="4"/>
      <c r="O181" s="4"/>
      <c r="P181" s="4"/>
      <c r="Q181" s="4"/>
      <c r="R181" s="4"/>
      <c r="S181" s="4"/>
      <c r="T181" s="4"/>
      <c r="U181" s="4"/>
    </row>
    <row r="182" spans="1:21" ht="12.75">
      <c r="A182" s="4"/>
      <c r="B182" s="4"/>
      <c r="C182" s="4"/>
      <c r="D182" s="4"/>
      <c r="E182" s="4"/>
      <c r="F182" s="4"/>
      <c r="G182" s="4"/>
      <c r="H182" s="4"/>
      <c r="I182" s="4"/>
      <c r="J182" s="4"/>
      <c r="K182" s="4"/>
      <c r="L182" s="4"/>
      <c r="M182" s="4"/>
      <c r="N182" s="4"/>
      <c r="O182" s="4"/>
      <c r="P182" s="4"/>
      <c r="Q182" s="4"/>
      <c r="R182" s="4"/>
      <c r="S182" s="4"/>
      <c r="T182" s="4"/>
      <c r="U182" s="4"/>
    </row>
    <row r="183" spans="1:21" ht="12.75">
      <c r="A183" s="4"/>
      <c r="B183" s="4"/>
      <c r="C183" s="4"/>
      <c r="D183" s="4"/>
      <c r="E183" s="4"/>
      <c r="F183" s="4"/>
      <c r="G183" s="4"/>
      <c r="H183" s="4"/>
      <c r="I183" s="4"/>
      <c r="J183" s="4"/>
      <c r="K183" s="4"/>
      <c r="L183" s="4"/>
      <c r="M183" s="4"/>
      <c r="N183" s="4"/>
      <c r="O183" s="4"/>
      <c r="P183" s="4"/>
      <c r="Q183" s="4"/>
      <c r="R183" s="4"/>
      <c r="S183" s="4"/>
      <c r="T183" s="4"/>
      <c r="U183" s="4"/>
    </row>
    <row r="184" spans="1:21" ht="12.75">
      <c r="A184" s="4"/>
      <c r="B184" s="4"/>
      <c r="C184" s="4"/>
      <c r="D184" s="4"/>
      <c r="E184" s="4"/>
      <c r="F184" s="4"/>
      <c r="G184" s="4"/>
      <c r="H184" s="4"/>
      <c r="I184" s="4"/>
      <c r="J184" s="4"/>
      <c r="K184" s="4"/>
      <c r="L184" s="4"/>
      <c r="M184" s="4"/>
      <c r="N184" s="4"/>
      <c r="O184" s="4"/>
      <c r="P184" s="4"/>
      <c r="Q184" s="4"/>
      <c r="R184" s="4"/>
      <c r="S184" s="4"/>
      <c r="T184" s="4"/>
      <c r="U184" s="4"/>
    </row>
    <row r="185" spans="1:21" ht="12.75">
      <c r="A185" s="4"/>
      <c r="B185" s="4"/>
      <c r="C185" s="4"/>
      <c r="D185" s="4"/>
      <c r="E185" s="4"/>
      <c r="F185" s="4"/>
      <c r="G185" s="4"/>
      <c r="H185" s="4"/>
      <c r="I185" s="4"/>
      <c r="J185" s="4"/>
      <c r="K185" s="4"/>
      <c r="L185" s="4"/>
      <c r="M185" s="4"/>
      <c r="N185" s="4"/>
      <c r="O185" s="4"/>
      <c r="P185" s="4"/>
      <c r="Q185" s="4"/>
      <c r="R185" s="4"/>
      <c r="S185" s="4"/>
      <c r="T185" s="4"/>
      <c r="U185" s="4"/>
    </row>
    <row r="186" spans="1:21" ht="12.75">
      <c r="A186" s="4"/>
      <c r="B186" s="4"/>
      <c r="C186" s="4"/>
      <c r="D186" s="4"/>
      <c r="E186" s="4"/>
      <c r="F186" s="4"/>
      <c r="G186" s="4"/>
      <c r="H186" s="4"/>
      <c r="I186" s="4"/>
      <c r="J186" s="4"/>
      <c r="K186" s="4"/>
      <c r="L186" s="4"/>
      <c r="M186" s="4"/>
      <c r="N186" s="4"/>
      <c r="O186" s="4"/>
      <c r="P186" s="4"/>
      <c r="Q186" s="4"/>
      <c r="R186" s="4"/>
      <c r="S186" s="4"/>
      <c r="T186" s="4"/>
      <c r="U186" s="4"/>
    </row>
    <row r="187" spans="1:21" ht="12.75">
      <c r="A187" s="4"/>
      <c r="B187" s="4"/>
      <c r="C187" s="4"/>
      <c r="D187" s="4"/>
      <c r="E187" s="4"/>
      <c r="F187" s="4"/>
      <c r="G187" s="4"/>
      <c r="H187" s="4"/>
      <c r="I187" s="4"/>
      <c r="J187" s="4"/>
      <c r="K187" s="4"/>
      <c r="L187" s="4"/>
      <c r="M187" s="4"/>
      <c r="N187" s="4"/>
      <c r="O187" s="4"/>
      <c r="P187" s="4"/>
      <c r="Q187" s="4"/>
      <c r="R187" s="4"/>
      <c r="S187" s="4"/>
      <c r="T187" s="4"/>
      <c r="U187" s="4"/>
    </row>
    <row r="188" spans="1:21" ht="12.75">
      <c r="A188" s="4"/>
      <c r="B188" s="4"/>
      <c r="C188" s="4"/>
      <c r="D188" s="4"/>
      <c r="E188" s="4"/>
      <c r="F188" s="4"/>
      <c r="G188" s="4"/>
      <c r="H188" s="4"/>
      <c r="I188" s="4"/>
      <c r="J188" s="4"/>
      <c r="K188" s="4"/>
      <c r="L188" s="4"/>
      <c r="M188" s="4"/>
      <c r="N188" s="4"/>
      <c r="O188" s="4"/>
      <c r="P188" s="4"/>
      <c r="Q188" s="4"/>
      <c r="R188" s="4"/>
      <c r="S188" s="4"/>
      <c r="T188" s="4"/>
      <c r="U188" s="4"/>
    </row>
    <row r="189" spans="1:21" ht="12.75">
      <c r="A189" s="4"/>
      <c r="B189" s="4"/>
      <c r="C189" s="4"/>
      <c r="D189" s="4"/>
      <c r="E189" s="4"/>
      <c r="F189" s="4"/>
      <c r="G189" s="4"/>
      <c r="H189" s="4"/>
      <c r="I189" s="4"/>
      <c r="J189" s="4"/>
      <c r="K189" s="4"/>
      <c r="L189" s="4"/>
      <c r="M189" s="4"/>
      <c r="N189" s="4"/>
      <c r="O189" s="4"/>
      <c r="P189" s="4"/>
      <c r="Q189" s="4"/>
      <c r="R189" s="4"/>
      <c r="S189" s="4"/>
      <c r="T189" s="4"/>
      <c r="U189" s="4"/>
    </row>
    <row r="190" spans="1:21" ht="12.75">
      <c r="A190" s="4"/>
      <c r="B190" s="4"/>
      <c r="C190" s="4"/>
      <c r="D190" s="4"/>
      <c r="E190" s="4"/>
      <c r="F190" s="4"/>
      <c r="G190" s="4"/>
      <c r="H190" s="4"/>
      <c r="I190" s="4"/>
      <c r="J190" s="4"/>
      <c r="K190" s="4"/>
      <c r="L190" s="4"/>
      <c r="M190" s="4"/>
      <c r="N190" s="4"/>
      <c r="O190" s="4"/>
      <c r="P190" s="4"/>
      <c r="Q190" s="4"/>
      <c r="R190" s="4"/>
      <c r="S190" s="4"/>
      <c r="T190" s="4"/>
      <c r="U190" s="4"/>
    </row>
    <row r="191" spans="1:21" ht="12.75">
      <c r="A191" s="4"/>
      <c r="B191" s="4"/>
      <c r="C191" s="4"/>
      <c r="D191" s="4"/>
      <c r="E191" s="4"/>
      <c r="F191" s="4"/>
      <c r="G191" s="4"/>
      <c r="H191" s="4"/>
      <c r="I191" s="4"/>
      <c r="J191" s="4"/>
      <c r="K191" s="4"/>
      <c r="L191" s="4"/>
      <c r="M191" s="4"/>
      <c r="N191" s="4"/>
      <c r="O191" s="4"/>
      <c r="P191" s="4"/>
      <c r="Q191" s="4"/>
      <c r="R191" s="4"/>
      <c r="S191" s="4"/>
      <c r="T191" s="4"/>
      <c r="U191" s="4"/>
    </row>
    <row r="192" spans="1:21" ht="12.75">
      <c r="A192" s="4"/>
      <c r="B192" s="4"/>
      <c r="C192" s="4"/>
      <c r="D192" s="4"/>
      <c r="E192" s="4"/>
      <c r="F192" s="4"/>
      <c r="G192" s="4"/>
      <c r="H192" s="4"/>
      <c r="I192" s="4"/>
      <c r="J192" s="4"/>
      <c r="K192" s="4"/>
      <c r="L192" s="4"/>
      <c r="M192" s="4"/>
      <c r="N192" s="4"/>
      <c r="O192" s="4"/>
      <c r="P192" s="4"/>
      <c r="Q192" s="4"/>
      <c r="R192" s="4"/>
      <c r="S192" s="4"/>
      <c r="T192" s="4"/>
      <c r="U192" s="4"/>
    </row>
    <row r="193" spans="1:21" ht="12.75">
      <c r="A193" s="4"/>
      <c r="B193" s="4"/>
      <c r="C193" s="4"/>
      <c r="D193" s="4"/>
      <c r="E193" s="4"/>
      <c r="F193" s="4"/>
      <c r="G193" s="4"/>
      <c r="H193" s="4"/>
      <c r="I193" s="4"/>
      <c r="J193" s="4"/>
      <c r="K193" s="4"/>
      <c r="L193" s="4"/>
      <c r="M193" s="4"/>
      <c r="N193" s="4"/>
      <c r="O193" s="4"/>
      <c r="P193" s="4"/>
      <c r="Q193" s="4"/>
      <c r="R193" s="4"/>
      <c r="S193" s="4"/>
      <c r="T193" s="4"/>
      <c r="U193" s="4"/>
    </row>
    <row r="194" spans="1:21" ht="12.75">
      <c r="A194" s="4"/>
      <c r="B194" s="4"/>
      <c r="C194" s="4"/>
      <c r="D194" s="4"/>
      <c r="E194" s="4"/>
      <c r="F194" s="4"/>
      <c r="G194" s="4"/>
      <c r="H194" s="4"/>
      <c r="I194" s="4"/>
      <c r="J194" s="4"/>
      <c r="K194" s="4"/>
      <c r="L194" s="4"/>
      <c r="M194" s="4"/>
      <c r="N194" s="4"/>
      <c r="O194" s="4"/>
      <c r="P194" s="4"/>
      <c r="Q194" s="4"/>
      <c r="R194" s="4"/>
      <c r="S194" s="4"/>
      <c r="T194" s="4"/>
      <c r="U194" s="4"/>
    </row>
    <row r="195" spans="1:21" ht="12.75">
      <c r="A195" s="4"/>
      <c r="B195" s="4"/>
      <c r="C195" s="4"/>
      <c r="D195" s="4"/>
      <c r="E195" s="4"/>
      <c r="F195" s="4"/>
      <c r="G195" s="4"/>
      <c r="H195" s="4"/>
      <c r="I195" s="4"/>
      <c r="J195" s="4"/>
      <c r="K195" s="4"/>
      <c r="L195" s="4"/>
      <c r="M195" s="4"/>
      <c r="N195" s="4"/>
      <c r="O195" s="4"/>
      <c r="P195" s="4"/>
      <c r="Q195" s="4"/>
      <c r="R195" s="4"/>
      <c r="S195" s="4"/>
      <c r="T195" s="4"/>
      <c r="U195" s="4"/>
    </row>
    <row r="196" spans="1:16" ht="12.75">
      <c r="A196" s="4"/>
      <c r="B196" s="4"/>
      <c r="C196" s="4"/>
      <c r="D196" s="4"/>
      <c r="E196" s="4"/>
      <c r="F196" s="4"/>
      <c r="G196" s="4"/>
      <c r="H196" s="4"/>
      <c r="I196" s="4"/>
      <c r="J196" s="4"/>
      <c r="K196" s="4"/>
      <c r="L196" s="4"/>
      <c r="M196" s="4"/>
      <c r="N196" s="4"/>
      <c r="O196" s="4"/>
      <c r="P196" s="4"/>
    </row>
  </sheetData>
  <sheetProtection/>
  <mergeCells count="2">
    <mergeCell ref="D154:E155"/>
    <mergeCell ref="D73:E74"/>
  </mergeCells>
  <conditionalFormatting sqref="I9 I13 I17 I21 I25 I29 I33 I37 I41 I45 I49 I53 I57 I61 I65 I69 K11 K19 K27 K35 K43 K51 K59 K67 M15 M31 M47 M63:M64 O23 O55:O56 O39 I90 I94 I98 I102 I106 I110 I114 I118 I122 I126 I130 I134 I138 I142 I146 I150 K92 K100 K108 K116 K124 K132 K140 K148 M96 M112 M128 M144:M145 O104 O136:O137 O120 N73 N76 N78 N81 I73 I75 I77 I79 K74:K75">
    <cfRule type="expression" priority="5" dxfId="0" stopIfTrue="1">
      <formula>H9="as"</formula>
    </cfRule>
    <cfRule type="expression" priority="6" dxfId="0" stopIfTrue="1">
      <formula>H9="bs"</formula>
    </cfRule>
  </conditionalFormatting>
  <conditionalFormatting sqref="K78">
    <cfRule type="expression" priority="3" dxfId="0" stopIfTrue="1">
      <formula>J78="as"</formula>
    </cfRule>
    <cfRule type="expression" priority="4" dxfId="0" stopIfTrue="1">
      <formula>J78="bs"</formula>
    </cfRule>
  </conditionalFormatting>
  <conditionalFormatting sqref="M76">
    <cfRule type="expression" priority="1" dxfId="0" stopIfTrue="1">
      <formula>L76="as"</formula>
    </cfRule>
    <cfRule type="expression" priority="2" dxfId="0" stopIfTrue="1">
      <formula>L76="bs"</formula>
    </cfRule>
  </conditionalFormatting>
  <printOptions/>
  <pageMargins left="0.35433070866141736" right="0.35433070866141736" top="0.3937007874015748" bottom="0.3937007874015748" header="0" footer="0"/>
  <pageSetup horizontalDpi="300" verticalDpi="300" orientation="portrait" paperSize="9" r:id="rId4"/>
  <drawing r:id="rId3"/>
  <legacyDrawing r:id="rId2"/>
</worksheet>
</file>

<file path=xl/worksheets/sheet5.xml><?xml version="1.0" encoding="utf-8"?>
<worksheet xmlns="http://schemas.openxmlformats.org/spreadsheetml/2006/main" xmlns:r="http://schemas.openxmlformats.org/officeDocument/2006/relationships">
  <dimension ref="A1:X62"/>
  <sheetViews>
    <sheetView showZeros="0" zoomScale="80" zoomScaleNormal="80" zoomScalePageLayoutView="0" workbookViewId="0" topLeftCell="A1">
      <selection activeCell="P6" sqref="P6"/>
    </sheetView>
  </sheetViews>
  <sheetFormatPr defaultColWidth="9.140625" defaultRowHeight="12.75"/>
  <cols>
    <col min="1" max="1" width="2.7109375" style="0" customWidth="1"/>
    <col min="2" max="2" width="13.7109375" style="0" customWidth="1"/>
    <col min="3" max="3" width="12.28125" style="0" customWidth="1"/>
    <col min="4" max="4" width="16.7109375" style="0" customWidth="1"/>
    <col min="5" max="5" width="13.7109375" style="0" customWidth="1"/>
    <col min="6" max="6" width="12.28125" style="0" customWidth="1"/>
    <col min="7" max="7" width="16.7109375" style="0" customWidth="1"/>
    <col min="8" max="8" width="4.28125" style="0" customWidth="1"/>
    <col min="9" max="9" width="5.28125" style="0" customWidth="1"/>
    <col min="10" max="14" width="8.7109375" style="0" customWidth="1"/>
    <col min="15" max="16" width="10.7109375" style="0" customWidth="1"/>
    <col min="17" max="17" width="16.57421875" style="0" customWidth="1"/>
    <col min="19" max="19" width="9.421875" style="0" hidden="1" customWidth="1"/>
    <col min="20" max="20" width="12.00390625" style="0" hidden="1" customWidth="1"/>
    <col min="21" max="21" width="14.8515625" style="0" customWidth="1"/>
    <col min="22" max="22" width="14.57421875" style="0" customWidth="1"/>
    <col min="23" max="23" width="11.28125" style="0" customWidth="1"/>
    <col min="24" max="24" width="11.140625" style="0" customWidth="1"/>
  </cols>
  <sheetData>
    <row r="1" spans="1:23" s="133" customFormat="1" ht="19.5" customHeight="1">
      <c r="A1" s="19" t="str">
        <f>Tytuł!C10</f>
        <v>Mistrzostwa Województwa</v>
      </c>
      <c r="B1" s="134"/>
      <c r="C1" s="134"/>
      <c r="D1" s="20" t="s">
        <v>17</v>
      </c>
      <c r="E1" s="13" t="str">
        <f>Tytuł!$C$14</f>
        <v>Paweł Marciszewski</v>
      </c>
      <c r="F1" s="13"/>
      <c r="G1" s="134"/>
      <c r="H1" s="134"/>
      <c r="I1" s="134"/>
      <c r="J1" s="134"/>
      <c r="K1" s="134"/>
      <c r="L1" s="134"/>
      <c r="M1" s="134"/>
      <c r="N1" s="134"/>
      <c r="O1" s="134"/>
      <c r="P1" s="134"/>
      <c r="Q1" s="134"/>
      <c r="R1" s="134"/>
      <c r="S1" s="134"/>
      <c r="T1" s="134"/>
      <c r="U1" s="134"/>
      <c r="V1" s="134"/>
      <c r="W1" s="134"/>
    </row>
    <row r="2" spans="1:23" ht="12.75">
      <c r="A2" s="4"/>
      <c r="B2" s="4"/>
      <c r="C2" s="4"/>
      <c r="D2" s="20" t="s">
        <v>4</v>
      </c>
      <c r="E2" s="13" t="str">
        <f>Tytuł!$G$10</f>
        <v>Skrzaty</v>
      </c>
      <c r="F2" s="13"/>
      <c r="G2" s="4"/>
      <c r="H2" s="4"/>
      <c r="I2" s="4"/>
      <c r="J2" s="4"/>
      <c r="K2" s="4"/>
      <c r="L2" s="4"/>
      <c r="M2" s="4"/>
      <c r="N2" s="4"/>
      <c r="O2" s="4"/>
      <c r="P2" s="4"/>
      <c r="Q2" s="4"/>
      <c r="R2" s="4"/>
      <c r="S2" s="4"/>
      <c r="T2" s="4"/>
      <c r="U2" s="4"/>
      <c r="V2" s="4"/>
      <c r="W2" s="4"/>
    </row>
    <row r="3" spans="1:23" ht="12.75">
      <c r="A3" s="4"/>
      <c r="B3" s="4"/>
      <c r="C3" s="4"/>
      <c r="D3" s="20" t="s">
        <v>5</v>
      </c>
      <c r="E3" s="13" t="str">
        <f>Tytuł!$G$12</f>
        <v>Warszawa</v>
      </c>
      <c r="F3" s="13"/>
      <c r="G3" s="4"/>
      <c r="H3" s="4"/>
      <c r="I3" s="4"/>
      <c r="J3" s="4"/>
      <c r="K3" s="4"/>
      <c r="L3" s="4"/>
      <c r="M3" s="4"/>
      <c r="N3" s="4"/>
      <c r="O3" s="4"/>
      <c r="P3" s="4"/>
      <c r="Q3" s="4"/>
      <c r="R3" s="4"/>
      <c r="S3" s="4"/>
      <c r="T3" s="4"/>
      <c r="U3" s="4"/>
      <c r="V3" s="4"/>
      <c r="W3" s="4"/>
    </row>
    <row r="4" spans="1:23" ht="12.75">
      <c r="A4" s="4"/>
      <c r="B4" s="4"/>
      <c r="C4" s="4"/>
      <c r="D4" s="20" t="s">
        <v>6</v>
      </c>
      <c r="E4" s="13" t="str">
        <f>Tytuł!$G$14</f>
        <v>18-20.05.2013</v>
      </c>
      <c r="F4" s="13"/>
      <c r="G4" s="4"/>
      <c r="H4" s="4"/>
      <c r="I4" s="4"/>
      <c r="J4" s="4"/>
      <c r="K4" s="4"/>
      <c r="L4" s="4"/>
      <c r="M4" s="4"/>
      <c r="N4" s="4"/>
      <c r="O4" s="4"/>
      <c r="P4" s="4"/>
      <c r="Q4" s="4"/>
      <c r="R4" s="4"/>
      <c r="S4" s="4"/>
      <c r="T4" s="4"/>
      <c r="U4" s="4"/>
      <c r="V4" s="4"/>
      <c r="W4" s="4"/>
    </row>
    <row r="5" spans="1:23" ht="12.75">
      <c r="A5" s="4"/>
      <c r="B5" s="4"/>
      <c r="C5" s="4"/>
      <c r="D5" s="4"/>
      <c r="E5" s="4"/>
      <c r="F5" s="4"/>
      <c r="G5" s="4"/>
      <c r="H5" s="4"/>
      <c r="I5" s="4"/>
      <c r="J5" s="4"/>
      <c r="K5" s="4"/>
      <c r="L5" s="4"/>
      <c r="M5" s="4"/>
      <c r="N5" s="4"/>
      <c r="O5" s="4"/>
      <c r="P5" s="4"/>
      <c r="Q5" s="4"/>
      <c r="R5" s="4"/>
      <c r="S5" s="4"/>
      <c r="T5" s="4"/>
      <c r="U5" s="4"/>
      <c r="V5" s="4"/>
      <c r="W5" s="4"/>
    </row>
    <row r="6" spans="1:23" ht="15">
      <c r="A6" s="22" t="s">
        <v>16</v>
      </c>
      <c r="B6" s="3"/>
      <c r="C6" s="3"/>
      <c r="D6" s="3"/>
      <c r="E6" s="3"/>
      <c r="F6" s="3"/>
      <c r="G6" s="3"/>
      <c r="H6" s="3"/>
      <c r="I6" s="3"/>
      <c r="J6" s="4"/>
      <c r="K6" s="4"/>
      <c r="L6" s="4"/>
      <c r="M6" s="4"/>
      <c r="N6" s="4"/>
      <c r="O6" s="4"/>
      <c r="P6" s="4"/>
      <c r="Q6" s="4"/>
      <c r="R6" s="4"/>
      <c r="S6" s="4"/>
      <c r="T6" s="4"/>
      <c r="U6" s="4"/>
      <c r="V6" s="4"/>
      <c r="W6" s="4"/>
    </row>
    <row r="7" spans="1:23" ht="13.5" thickBot="1">
      <c r="A7" s="4"/>
      <c r="B7" s="4"/>
      <c r="C7" s="4"/>
      <c r="D7" s="4"/>
      <c r="E7" s="4"/>
      <c r="F7" s="4"/>
      <c r="G7" s="4"/>
      <c r="H7" s="4"/>
      <c r="I7" s="4"/>
      <c r="J7" s="4"/>
      <c r="K7" s="4"/>
      <c r="L7" s="4"/>
      <c r="M7" s="4"/>
      <c r="N7" s="4"/>
      <c r="O7" s="4"/>
      <c r="P7" s="4"/>
      <c r="Q7" s="4"/>
      <c r="R7" s="4"/>
      <c r="S7" s="4"/>
      <c r="T7" s="4"/>
      <c r="U7" s="7"/>
      <c r="V7" s="7"/>
      <c r="W7" s="7"/>
    </row>
    <row r="8" spans="1:24" ht="13.5" customHeight="1">
      <c r="A8" s="137"/>
      <c r="B8" s="284" t="s">
        <v>38</v>
      </c>
      <c r="C8" s="285"/>
      <c r="D8" s="286"/>
      <c r="E8" s="284" t="s">
        <v>39</v>
      </c>
      <c r="F8" s="287"/>
      <c r="G8" s="287"/>
      <c r="H8" s="187"/>
      <c r="I8" s="217"/>
      <c r="J8" s="150" t="s">
        <v>47</v>
      </c>
      <c r="K8" s="290" t="s">
        <v>41</v>
      </c>
      <c r="L8" s="291"/>
      <c r="M8" s="292" t="s">
        <v>42</v>
      </c>
      <c r="N8" s="293"/>
      <c r="O8" s="151" t="s">
        <v>48</v>
      </c>
      <c r="P8" s="152" t="s">
        <v>49</v>
      </c>
      <c r="Q8" s="290" t="s">
        <v>62</v>
      </c>
      <c r="R8" s="291"/>
      <c r="S8" s="4"/>
      <c r="T8" s="4"/>
      <c r="U8" s="288" t="s">
        <v>63</v>
      </c>
      <c r="V8" s="289"/>
      <c r="W8" s="245" t="s">
        <v>70</v>
      </c>
      <c r="X8" s="246" t="s">
        <v>71</v>
      </c>
    </row>
    <row r="9" spans="1:24" ht="27.75" customHeight="1">
      <c r="A9" s="135" t="s">
        <v>8</v>
      </c>
      <c r="B9" s="136" t="s">
        <v>9</v>
      </c>
      <c r="C9" s="136" t="s">
        <v>10</v>
      </c>
      <c r="D9" s="136" t="s">
        <v>11</v>
      </c>
      <c r="E9" s="136" t="s">
        <v>9</v>
      </c>
      <c r="F9" s="136" t="s">
        <v>10</v>
      </c>
      <c r="G9" s="143" t="s">
        <v>11</v>
      </c>
      <c r="H9" s="188" t="s">
        <v>60</v>
      </c>
      <c r="I9" s="218" t="s">
        <v>21</v>
      </c>
      <c r="J9" s="147" t="s">
        <v>46</v>
      </c>
      <c r="K9" s="144" t="s">
        <v>44</v>
      </c>
      <c r="L9" s="136" t="s">
        <v>43</v>
      </c>
      <c r="M9" s="136" t="s">
        <v>44</v>
      </c>
      <c r="N9" s="136" t="s">
        <v>43</v>
      </c>
      <c r="O9" s="148" t="s">
        <v>40</v>
      </c>
      <c r="P9" s="149" t="s">
        <v>45</v>
      </c>
      <c r="Q9" s="135" t="s">
        <v>12</v>
      </c>
      <c r="R9" s="136" t="s">
        <v>13</v>
      </c>
      <c r="S9" s="4"/>
      <c r="T9" s="4"/>
      <c r="U9" s="135" t="s">
        <v>12</v>
      </c>
      <c r="V9" s="201" t="s">
        <v>13</v>
      </c>
      <c r="W9" s="247" t="s">
        <v>72</v>
      </c>
      <c r="X9" s="248" t="s">
        <v>73</v>
      </c>
    </row>
    <row r="10" spans="1:24" ht="15" customHeight="1">
      <c r="A10" s="57">
        <v>1</v>
      </c>
      <c r="B10" s="27" t="s">
        <v>80</v>
      </c>
      <c r="C10" s="27" t="s">
        <v>81</v>
      </c>
      <c r="D10" s="28" t="s">
        <v>87</v>
      </c>
      <c r="E10" s="30" t="s">
        <v>85</v>
      </c>
      <c r="F10" s="30" t="s">
        <v>86</v>
      </c>
      <c r="G10" s="31" t="s">
        <v>87</v>
      </c>
      <c r="H10" s="139"/>
      <c r="I10" s="185">
        <v>37</v>
      </c>
      <c r="J10" s="238" t="str">
        <f aca="true" t="shared" si="0" ref="J10:J19">IF(AND(B10="",C10="",E10="",F10=""),"z",IF(AND(K10&gt;0,M10&gt;0),"a",IF(AND(K10&gt;0),"b",IF(AND(M10&gt;0),"b",IF(AND(L10&gt;0,N10&gt;0),"c",IF(AND(L10&gt;0,M10="",N10=""),"d",IF(AND(N10&gt;0,K10="",L10=""),"d","")))))))</f>
        <v>c</v>
      </c>
      <c r="K10" s="145"/>
      <c r="L10" s="139">
        <f>IF($W10="","",VLOOKUP($W10,'Lista TG(S)'!$A$9:$J$72,8))</f>
        <v>18</v>
      </c>
      <c r="M10" s="139"/>
      <c r="N10" s="139">
        <f>IF($X10="","",VLOOKUP($X10,'Lista TG(S)'!$A$9:$J$72,8))</f>
        <v>19</v>
      </c>
      <c r="O10" s="139">
        <f aca="true" t="shared" si="1" ref="O10:O19">K10+M10</f>
        <v>0</v>
      </c>
      <c r="P10" s="138">
        <f aca="true" t="shared" si="2" ref="P10:P19">L10+N10</f>
        <v>37</v>
      </c>
      <c r="Q10" s="255" t="str">
        <f>IF($W10="","",VLOOKUP($W10,'Lista TG(S)'!$A$9:$J$72,5))</f>
        <v>223/MA</v>
      </c>
      <c r="R10" s="202" t="str">
        <f>IF($W10="","",VLOOKUP($W10,'Lista TG(S)'!$A$9:$J$72,6))</f>
        <v>21/02/2001</v>
      </c>
      <c r="S10" s="4" t="str">
        <f aca="true" t="shared" si="3" ref="S10:S19">(UPPER(B10)&amp;", "&amp;C10)</f>
        <v>GUZOWSKI, MARCIN</v>
      </c>
      <c r="T10" s="4" t="str">
        <f>(UPPER(E10)&amp;", "&amp;F10)</f>
        <v>RZĄDKOWSKI, KAMIL</v>
      </c>
      <c r="U10" s="255" t="str">
        <f>IF($X10="","",VLOOKUP($X10,'Lista TG(S)'!$A$9:$J$72,5))</f>
        <v>22/MA</v>
      </c>
      <c r="V10" s="202" t="str">
        <f>IF($X10="","",VLOOKUP($X10,'Lista TG(S)'!$A$9:$J$72,6))</f>
        <v>13/01/2001</v>
      </c>
      <c r="W10" s="249">
        <v>1</v>
      </c>
      <c r="X10" s="250">
        <v>2</v>
      </c>
    </row>
    <row r="11" spans="1:24" ht="15" customHeight="1">
      <c r="A11" s="57">
        <v>2</v>
      </c>
      <c r="B11" s="27" t="s">
        <v>236</v>
      </c>
      <c r="C11" s="27" t="s">
        <v>237</v>
      </c>
      <c r="D11" s="28" t="s">
        <v>196</v>
      </c>
      <c r="E11" s="30" t="s">
        <v>90</v>
      </c>
      <c r="F11" s="30" t="s">
        <v>91</v>
      </c>
      <c r="G11" s="31" t="s">
        <v>196</v>
      </c>
      <c r="H11" s="189"/>
      <c r="I11" s="185">
        <v>57</v>
      </c>
      <c r="J11" s="238" t="str">
        <f t="shared" si="0"/>
        <v>c</v>
      </c>
      <c r="K11" s="145"/>
      <c r="L11" s="139">
        <f>IF($W11="","",VLOOKUP($W11,'Lista TG(S)'!$A$9:$J$72,8))</f>
      </c>
      <c r="M11" s="139"/>
      <c r="N11" s="139">
        <f>IF($X11="","",VLOOKUP($X11,'Lista TG(S)'!$A$9:$J$72,8))</f>
      </c>
      <c r="O11" s="139">
        <f t="shared" si="1"/>
        <v>0</v>
      </c>
      <c r="P11" s="138" t="e">
        <f t="shared" si="2"/>
        <v>#VALUE!</v>
      </c>
      <c r="Q11" s="255">
        <f>IF($W11="","",VLOOKUP($W11,'Lista TG(S)'!$A$9:$J$72,5))</f>
      </c>
      <c r="R11" s="202">
        <f>IF($W11="","",VLOOKUP($W11,'Lista TG(S)'!$A$9:$J$72,6))</f>
      </c>
      <c r="S11" s="4" t="str">
        <f t="shared" si="3"/>
        <v>SZPAK, SZYMON</v>
      </c>
      <c r="T11" s="4" t="str">
        <f aca="true" t="shared" si="4" ref="T11:T19">(UPPER(E11)&amp;", "&amp;F11)</f>
        <v>PAWLAK, PIOTR</v>
      </c>
      <c r="U11" s="255">
        <f>IF($X11="","",VLOOKUP($X11,'Lista TG(S)'!$A$9:$J$72,5))</f>
      </c>
      <c r="V11" s="202">
        <f>IF($X11="","",VLOOKUP($X11,'Lista TG(S)'!$A$9:$J$72,6))</f>
      </c>
      <c r="W11" s="251"/>
      <c r="X11" s="252"/>
    </row>
    <row r="12" spans="1:24" ht="15" customHeight="1">
      <c r="A12" s="57">
        <v>3</v>
      </c>
      <c r="B12" s="27" t="s">
        <v>100</v>
      </c>
      <c r="C12" s="27" t="s">
        <v>101</v>
      </c>
      <c r="D12" s="28" t="s">
        <v>87</v>
      </c>
      <c r="E12" s="30" t="s">
        <v>109</v>
      </c>
      <c r="F12" s="30" t="s">
        <v>110</v>
      </c>
      <c r="G12" s="31" t="s">
        <v>87</v>
      </c>
      <c r="H12" s="189"/>
      <c r="I12" s="185">
        <v>129</v>
      </c>
      <c r="J12" s="238" t="str">
        <f t="shared" si="0"/>
        <v>c</v>
      </c>
      <c r="K12" s="145"/>
      <c r="L12" s="139">
        <f>IF($W12="","",VLOOKUP($W12,'Lista TG(S)'!$A$9:$J$72,8))</f>
      </c>
      <c r="M12" s="139"/>
      <c r="N12" s="139">
        <f>IF($X12="","",VLOOKUP($X12,'Lista TG(S)'!$A$9:$J$72,8))</f>
      </c>
      <c r="O12" s="139">
        <f t="shared" si="1"/>
        <v>0</v>
      </c>
      <c r="P12" s="138" t="e">
        <f t="shared" si="2"/>
        <v>#VALUE!</v>
      </c>
      <c r="Q12" s="255">
        <f>IF($W12="","",VLOOKUP($W12,'Lista TG(S)'!$A$9:$J$72,5))</f>
      </c>
      <c r="R12" s="202">
        <f>IF($W12="","",VLOOKUP($W12,'Lista TG(S)'!$A$9:$J$72,6))</f>
      </c>
      <c r="S12" s="4" t="str">
        <f t="shared" si="3"/>
        <v>FILOCHOWSKI, STANISŁAW</v>
      </c>
      <c r="T12" s="4" t="str">
        <f t="shared" si="4"/>
        <v>CICHACKI, BARTOSZ</v>
      </c>
      <c r="U12" s="255">
        <f>IF($X12="","",VLOOKUP($X12,'Lista TG(S)'!$A$9:$J$72,5))</f>
      </c>
      <c r="V12" s="202">
        <f>IF($X12="","",VLOOKUP($X12,'Lista TG(S)'!$A$9:$J$72,6))</f>
      </c>
      <c r="W12" s="253"/>
      <c r="X12" s="254"/>
    </row>
    <row r="13" spans="1:24" ht="15" customHeight="1">
      <c r="A13" s="57">
        <v>4</v>
      </c>
      <c r="B13" s="27" t="s">
        <v>113</v>
      </c>
      <c r="C13" s="27" t="s">
        <v>114</v>
      </c>
      <c r="D13" s="28" t="s">
        <v>233</v>
      </c>
      <c r="E13" s="30" t="s">
        <v>123</v>
      </c>
      <c r="F13" s="30" t="s">
        <v>81</v>
      </c>
      <c r="G13" s="31" t="s">
        <v>233</v>
      </c>
      <c r="H13" s="189"/>
      <c r="I13" s="185">
        <v>170</v>
      </c>
      <c r="J13" s="238" t="str">
        <f t="shared" si="0"/>
        <v>c</v>
      </c>
      <c r="K13" s="145"/>
      <c r="L13" s="139">
        <f>IF($W13="","",VLOOKUP($W13,'Lista TG(S)'!$A$9:$J$72,8))</f>
      </c>
      <c r="M13" s="139"/>
      <c r="N13" s="139">
        <f>IF($X13="","",VLOOKUP($X13,'Lista TG(S)'!$A$9:$J$72,8))</f>
      </c>
      <c r="O13" s="139">
        <f t="shared" si="1"/>
        <v>0</v>
      </c>
      <c r="P13" s="138" t="e">
        <f t="shared" si="2"/>
        <v>#VALUE!</v>
      </c>
      <c r="Q13" s="255">
        <f>IF($W13="","",VLOOKUP($W13,'Lista TG(S)'!$A$9:$J$72,5))</f>
      </c>
      <c r="R13" s="202">
        <f>IF($W13="","",VLOOKUP($W13,'Lista TG(S)'!$A$9:$J$72,6))</f>
      </c>
      <c r="S13" s="4" t="str">
        <f t="shared" si="3"/>
        <v>MARCHEWKA, MICHAŁ</v>
      </c>
      <c r="T13" s="4" t="str">
        <f t="shared" si="4"/>
        <v>SADOMSKI, MARCIN</v>
      </c>
      <c r="U13" s="255">
        <f>IF($X13="","",VLOOKUP($X13,'Lista TG(S)'!$A$9:$J$72,5))</f>
      </c>
      <c r="V13" s="202">
        <f>IF($X13="","",VLOOKUP($X13,'Lista TG(S)'!$A$9:$J$72,6))</f>
      </c>
      <c r="W13" s="251"/>
      <c r="X13" s="252"/>
    </row>
    <row r="14" spans="1:24" ht="15" customHeight="1">
      <c r="A14" s="57">
        <v>5</v>
      </c>
      <c r="B14" s="27" t="s">
        <v>95</v>
      </c>
      <c r="C14" s="27" t="s">
        <v>96</v>
      </c>
      <c r="D14" s="28" t="s">
        <v>234</v>
      </c>
      <c r="E14" s="30" t="s">
        <v>223</v>
      </c>
      <c r="F14" s="30" t="s">
        <v>235</v>
      </c>
      <c r="G14" s="31" t="s">
        <v>234</v>
      </c>
      <c r="H14" s="189"/>
      <c r="I14" s="185">
        <v>205</v>
      </c>
      <c r="J14" s="238" t="str">
        <f t="shared" si="0"/>
        <v>c</v>
      </c>
      <c r="K14" s="145"/>
      <c r="L14" s="139">
        <f>IF($W14="","",VLOOKUP($W14,'Lista TG(S)'!$A$9:$J$72,8))</f>
      </c>
      <c r="M14" s="139"/>
      <c r="N14" s="139">
        <f>IF($X14="","",VLOOKUP($X14,'Lista TG(S)'!$A$9:$J$72,8))</f>
      </c>
      <c r="O14" s="139">
        <f t="shared" si="1"/>
        <v>0</v>
      </c>
      <c r="P14" s="138" t="e">
        <f t="shared" si="2"/>
        <v>#VALUE!</v>
      </c>
      <c r="Q14" s="255">
        <f>IF($W14="","",VLOOKUP($W14,'Lista TG(S)'!$A$9:$J$72,5))</f>
      </c>
      <c r="R14" s="202">
        <f>IF($W14="","",VLOOKUP($W14,'Lista TG(S)'!$A$9:$J$72,6))</f>
      </c>
      <c r="S14" s="4" t="str">
        <f t="shared" si="3"/>
        <v>FRANKOWSKI, TOMASZ</v>
      </c>
      <c r="T14" s="4" t="str">
        <f t="shared" si="4"/>
        <v>MICHAŁOWSKI, ANTONII</v>
      </c>
      <c r="U14" s="255">
        <f>IF($X14="","",VLOOKUP($X14,'Lista TG(S)'!$A$9:$J$72,5))</f>
      </c>
      <c r="V14" s="202">
        <f>IF($X14="","",VLOOKUP($X14,'Lista TG(S)'!$A$9:$J$72,6))</f>
      </c>
      <c r="W14" s="251"/>
      <c r="X14" s="252"/>
    </row>
    <row r="15" spans="1:24" ht="15" customHeight="1">
      <c r="A15" s="57">
        <v>6</v>
      </c>
      <c r="B15" s="27" t="s">
        <v>126</v>
      </c>
      <c r="C15" s="27" t="s">
        <v>231</v>
      </c>
      <c r="D15" s="28" t="s">
        <v>87</v>
      </c>
      <c r="E15" s="30" t="s">
        <v>137</v>
      </c>
      <c r="F15" s="30" t="s">
        <v>232</v>
      </c>
      <c r="G15" s="31" t="s">
        <v>87</v>
      </c>
      <c r="H15" s="139"/>
      <c r="I15" s="185">
        <v>227</v>
      </c>
      <c r="J15" s="238" t="str">
        <f t="shared" si="0"/>
        <v>c</v>
      </c>
      <c r="K15" s="145"/>
      <c r="L15" s="139">
        <f>IF($W15="","",VLOOKUP($W15,'Lista TG(S)'!$A$9:$J$72,8))</f>
      </c>
      <c r="M15" s="139"/>
      <c r="N15" s="139">
        <f>IF($X15="","",VLOOKUP($X15,'Lista TG(S)'!$A$9:$J$72,8))</f>
      </c>
      <c r="O15" s="139">
        <f t="shared" si="1"/>
        <v>0</v>
      </c>
      <c r="P15" s="138" t="e">
        <f t="shared" si="2"/>
        <v>#VALUE!</v>
      </c>
      <c r="Q15" s="255">
        <f>IF($W15="","",VLOOKUP($W15,'Lista TG(S)'!$A$9:$J$72,5))</f>
      </c>
      <c r="R15" s="202">
        <f>IF($W15="","",VLOOKUP($W15,'Lista TG(S)'!$A$9:$J$72,6))</f>
      </c>
      <c r="S15" s="4" t="str">
        <f t="shared" si="3"/>
        <v>OKOŃSKI, MAKSYMILIAN</v>
      </c>
      <c r="T15" s="4" t="str">
        <f t="shared" si="4"/>
        <v>WOJTYŃSKI, BENIAMIN</v>
      </c>
      <c r="U15" s="255">
        <f>IF($X15="","",VLOOKUP($X15,'Lista TG(S)'!$A$9:$J$72,5))</f>
      </c>
      <c r="V15" s="202">
        <f>IF($X15="","",VLOOKUP($X15,'Lista TG(S)'!$A$9:$J$72,6))</f>
      </c>
      <c r="W15" s="251"/>
      <c r="X15" s="252"/>
    </row>
    <row r="16" spans="1:24" ht="15" customHeight="1">
      <c r="A16" s="57">
        <v>7</v>
      </c>
      <c r="B16" s="27" t="s">
        <v>104</v>
      </c>
      <c r="C16" s="27" t="s">
        <v>105</v>
      </c>
      <c r="D16" s="28" t="s">
        <v>238</v>
      </c>
      <c r="E16" s="30" t="s">
        <v>242</v>
      </c>
      <c r="F16" s="30" t="s">
        <v>239</v>
      </c>
      <c r="G16" s="31" t="s">
        <v>240</v>
      </c>
      <c r="H16" s="189"/>
      <c r="I16" s="185">
        <v>256</v>
      </c>
      <c r="J16" s="238" t="str">
        <f t="shared" si="0"/>
        <v>c</v>
      </c>
      <c r="K16" s="145"/>
      <c r="L16" s="139">
        <f>IF($W16="","",VLOOKUP($W16,'Lista TG(S)'!$A$9:$J$72,8))</f>
      </c>
      <c r="M16" s="139"/>
      <c r="N16" s="139">
        <f>IF($X16="","",VLOOKUP($X16,'Lista TG(S)'!$A$9:$J$72,8))</f>
      </c>
      <c r="O16" s="139">
        <f t="shared" si="1"/>
        <v>0</v>
      </c>
      <c r="P16" s="138" t="e">
        <f t="shared" si="2"/>
        <v>#VALUE!</v>
      </c>
      <c r="Q16" s="255">
        <f>IF($W16="","",VLOOKUP($W16,'Lista TG(S)'!$A$9:$J$72,5))</f>
      </c>
      <c r="R16" s="202">
        <f>IF($W16="","",VLOOKUP($W16,'Lista TG(S)'!$A$9:$J$72,6))</f>
      </c>
      <c r="S16" s="4" t="str">
        <f t="shared" si="3"/>
        <v>MAGIELSKI, JAN</v>
      </c>
      <c r="T16" s="4" t="str">
        <f t="shared" si="4"/>
        <v>GNIAZDOWSKI , FRANICSZEK</v>
      </c>
      <c r="U16" s="255">
        <f>IF($X16="","",VLOOKUP($X16,'Lista TG(S)'!$A$9:$J$72,5))</f>
      </c>
      <c r="V16" s="202">
        <f>IF($X16="","",VLOOKUP($X16,'Lista TG(S)'!$A$9:$J$72,6))</f>
      </c>
      <c r="W16" s="251"/>
      <c r="X16" s="252"/>
    </row>
    <row r="17" spans="1:24" ht="15" customHeight="1">
      <c r="A17" s="57">
        <v>8</v>
      </c>
      <c r="B17" s="27" t="s">
        <v>207</v>
      </c>
      <c r="C17" s="27" t="s">
        <v>235</v>
      </c>
      <c r="D17" s="28" t="s">
        <v>120</v>
      </c>
      <c r="E17" s="30" t="s">
        <v>189</v>
      </c>
      <c r="F17" s="30" t="s">
        <v>190</v>
      </c>
      <c r="G17" s="31" t="s">
        <v>191</v>
      </c>
      <c r="H17" s="189"/>
      <c r="I17" s="185">
        <v>488</v>
      </c>
      <c r="J17" s="238" t="str">
        <f t="shared" si="0"/>
        <v>c</v>
      </c>
      <c r="K17" s="145"/>
      <c r="L17" s="139">
        <f>IF($W17="","",VLOOKUP($W17,'Lista TG(S)'!$A$9:$J$72,8))</f>
      </c>
      <c r="M17" s="139"/>
      <c r="N17" s="139">
        <f>IF($X17="","",VLOOKUP($X17,'Lista TG(S)'!$A$9:$J$72,8))</f>
      </c>
      <c r="O17" s="139">
        <f t="shared" si="1"/>
        <v>0</v>
      </c>
      <c r="P17" s="138" t="e">
        <f t="shared" si="2"/>
        <v>#VALUE!</v>
      </c>
      <c r="Q17" s="255">
        <f>IF($W17="","",VLOOKUP($W17,'Lista TG(S)'!$A$9:$J$72,5))</f>
      </c>
      <c r="R17" s="202">
        <f>IF($W17="","",VLOOKUP($W17,'Lista TG(S)'!$A$9:$J$72,6))</f>
      </c>
      <c r="S17" s="4" t="str">
        <f t="shared" si="3"/>
        <v>BEDNARSKI, ANTONII</v>
      </c>
      <c r="T17" s="4" t="str">
        <f t="shared" si="4"/>
        <v>STOKOWSKI, PATRYK</v>
      </c>
      <c r="U17" s="255">
        <f>IF($X17="","",VLOOKUP($X17,'Lista TG(S)'!$A$9:$J$72,5))</f>
      </c>
      <c r="V17" s="202">
        <f>IF($X17="","",VLOOKUP($X17,'Lista TG(S)'!$A$9:$J$72,6))</f>
      </c>
      <c r="W17" s="251"/>
      <c r="X17" s="252"/>
    </row>
    <row r="18" spans="1:24" ht="15" customHeight="1">
      <c r="A18" s="57">
        <v>9</v>
      </c>
      <c r="B18" s="27" t="s">
        <v>146</v>
      </c>
      <c r="C18" s="27" t="s">
        <v>147</v>
      </c>
      <c r="D18" s="28" t="s">
        <v>120</v>
      </c>
      <c r="E18" s="30" t="s">
        <v>220</v>
      </c>
      <c r="F18" s="30" t="s">
        <v>105</v>
      </c>
      <c r="G18" s="31" t="s">
        <v>120</v>
      </c>
      <c r="H18" s="139"/>
      <c r="I18" s="185">
        <v>999</v>
      </c>
      <c r="J18" s="238" t="str">
        <f t="shared" si="0"/>
        <v>c</v>
      </c>
      <c r="K18" s="145"/>
      <c r="L18" s="139">
        <f>IF($W18="","",VLOOKUP($W18,'Lista TG(S)'!$A$9:$J$72,8))</f>
      </c>
      <c r="M18" s="139"/>
      <c r="N18" s="139">
        <f>IF($X18="","",VLOOKUP($X18,'Lista TG(S)'!$A$9:$J$72,8))</f>
      </c>
      <c r="O18" s="139">
        <f t="shared" si="1"/>
        <v>0</v>
      </c>
      <c r="P18" s="138" t="e">
        <f t="shared" si="2"/>
        <v>#VALUE!</v>
      </c>
      <c r="Q18" s="255">
        <f>IF($W18="","",VLOOKUP($W18,'Lista TG(S)'!$A$9:$J$72,5))</f>
      </c>
      <c r="R18" s="202">
        <f>IF($W18="","",VLOOKUP($W18,'Lista TG(S)'!$A$9:$J$72,6))</f>
      </c>
      <c r="S18" s="4" t="str">
        <f t="shared" si="3"/>
        <v>ZYGMUNT, NICHOLAS</v>
      </c>
      <c r="T18" s="4" t="str">
        <f t="shared" si="4"/>
        <v>WAJDEMAJER, JAN</v>
      </c>
      <c r="U18" s="255">
        <f>IF($X18="","",VLOOKUP($X18,'Lista TG(S)'!$A$9:$J$72,5))</f>
      </c>
      <c r="V18" s="202">
        <f>IF($X18="","",VLOOKUP($X18,'Lista TG(S)'!$A$9:$J$72,6))</f>
      </c>
      <c r="W18" s="251"/>
      <c r="X18" s="252"/>
    </row>
    <row r="19" spans="1:24" ht="15" customHeight="1">
      <c r="A19" s="57"/>
      <c r="B19" s="27" t="s">
        <v>241</v>
      </c>
      <c r="C19" s="27">
        <f>IF($W19="","",VLOOKUP($W19,'Lista TG(S)'!$A$9:$J$72,3))</f>
      </c>
      <c r="D19" s="28">
        <f>IF($W19="","",VLOOKUP($W19,'Lista TG(S)'!$A$9:$J$72,4))</f>
      </c>
      <c r="E19" s="30" t="s">
        <v>227</v>
      </c>
      <c r="F19" s="30">
        <f>IF($X19="","",VLOOKUP($X19,'Lista TG(S)'!$A$9:$J$72,3))</f>
      </c>
      <c r="G19" s="31">
        <f>IF($X19="","",VLOOKUP($X19,'Lista TG(S)'!$A$9:$J$72,4))</f>
      </c>
      <c r="H19" s="139"/>
      <c r="I19" s="185">
        <f>IF(AND(J19="A"),O19,IF(AND(J19="B"),O19&amp;"+",""))</f>
      </c>
      <c r="J19" s="238" t="str">
        <f t="shared" si="0"/>
        <v>c</v>
      </c>
      <c r="K19" s="145"/>
      <c r="L19" s="139">
        <f>IF($W19="","",VLOOKUP($W19,'Lista TG(S)'!$A$9:$J$72,8))</f>
      </c>
      <c r="M19" s="139"/>
      <c r="N19" s="139">
        <f>IF($X19="","",VLOOKUP($X19,'Lista TG(S)'!$A$9:$J$72,8))</f>
      </c>
      <c r="O19" s="139">
        <f t="shared" si="1"/>
        <v>0</v>
      </c>
      <c r="P19" s="138" t="e">
        <f t="shared" si="2"/>
        <v>#VALUE!</v>
      </c>
      <c r="Q19" s="255">
        <f>IF($W19="","",VLOOKUP($W19,'Lista TG(S)'!$A$9:$J$72,5))</f>
      </c>
      <c r="R19" s="202">
        <f>IF($W19="","",VLOOKUP($W19,'Lista TG(S)'!$A$9:$J$72,6))</f>
      </c>
      <c r="S19" s="4" t="str">
        <f t="shared" si="3"/>
        <v>BYE,, </v>
      </c>
      <c r="T19" s="4" t="str">
        <f t="shared" si="4"/>
        <v>BYE, </v>
      </c>
      <c r="U19" s="255">
        <f>IF($X19="","",VLOOKUP($X19,'Lista TG(S)'!$A$9:$J$72,5))</f>
      </c>
      <c r="V19" s="202">
        <f>IF($X19="","",VLOOKUP($X19,'Lista TG(S)'!$A$9:$J$72,6))</f>
      </c>
      <c r="W19" s="251"/>
      <c r="X19" s="252"/>
    </row>
    <row r="20" spans="1:24" ht="15" customHeight="1">
      <c r="A20" s="57">
        <v>11</v>
      </c>
      <c r="B20" s="27" t="s">
        <v>241</v>
      </c>
      <c r="C20" s="27">
        <f>IF($W20="","",VLOOKUP($W20,'Lista TG(S)'!$A$9:$J$72,3))</f>
      </c>
      <c r="D20" s="28">
        <f>IF($W20="","",VLOOKUP($W20,'Lista TG(S)'!$A$9:$J$72,4))</f>
      </c>
      <c r="E20" s="30" t="s">
        <v>227</v>
      </c>
      <c r="F20" s="30">
        <f>IF($X20="","",VLOOKUP($X20,'Lista TG(S)'!$A$9:$J$72,3))</f>
      </c>
      <c r="G20" s="31">
        <f>IF($X20="","",VLOOKUP($X20,'Lista TG(S)'!$A$9:$J$72,4))</f>
      </c>
      <c r="H20" s="189"/>
      <c r="I20" s="185">
        <f aca="true" t="shared" si="5" ref="I20:I41">IF(AND(J20="A"),O20,IF(AND(J20="B"),O20&amp;"+",""))</f>
      </c>
      <c r="J20" s="238" t="str">
        <f aca="true" t="shared" si="6" ref="J20:J41">IF(AND(B20="",C20="",E20="",F20=""),"z",IF(AND(K20&gt;0,M20&gt;0),"a",IF(AND(K20&gt;0),"b",IF(AND(M20&gt;0),"b",IF(AND(L20&gt;0,N20&gt;0),"c",IF(AND(L20&gt;0,M20="",N20=""),"d",IF(AND(N20&gt;0,K20="",L20=""),"d","")))))))</f>
        <v>c</v>
      </c>
      <c r="K20" s="145"/>
      <c r="L20" s="139">
        <f>IF($W20="","",VLOOKUP($W20,'Lista TG(S)'!$A$9:$J$72,8))</f>
      </c>
      <c r="M20" s="139"/>
      <c r="N20" s="139">
        <f>IF($X20="","",VLOOKUP($X20,'Lista TG(S)'!$A$9:$J$72,8))</f>
      </c>
      <c r="O20" s="139">
        <f aca="true" t="shared" si="7" ref="O20:O41">K20+M20</f>
        <v>0</v>
      </c>
      <c r="P20" s="138" t="e">
        <f aca="true" t="shared" si="8" ref="P20:P41">L20+N20</f>
        <v>#VALUE!</v>
      </c>
      <c r="Q20" s="255">
        <f>IF($W20="","",VLOOKUP($W20,'Lista TG(S)'!$A$9:$J$72,5))</f>
      </c>
      <c r="R20" s="202">
        <f>IF($W20="","",VLOOKUP($W20,'Lista TG(S)'!$A$9:$J$72,6))</f>
      </c>
      <c r="S20" s="4" t="str">
        <f aca="true" t="shared" si="9" ref="S20:S41">(UPPER(B20)&amp;", "&amp;C20)</f>
        <v>BYE,, </v>
      </c>
      <c r="T20" s="4" t="str">
        <f aca="true" t="shared" si="10" ref="T20:T41">(UPPER(E20)&amp;", "&amp;F20)</f>
        <v>BYE, </v>
      </c>
      <c r="U20" s="255">
        <f>IF($X20="","",VLOOKUP($X20,'Lista TG(S)'!$A$9:$J$72,5))</f>
      </c>
      <c r="V20" s="202">
        <f>IF($X20="","",VLOOKUP($X20,'Lista TG(S)'!$A$9:$J$72,6))</f>
      </c>
      <c r="W20" s="251"/>
      <c r="X20" s="252"/>
    </row>
    <row r="21" spans="1:24" ht="15" customHeight="1">
      <c r="A21" s="57">
        <v>12</v>
      </c>
      <c r="B21" s="27">
        <f>IF($W21="","",VLOOKUP($W21,'Lista TG(S)'!$A$9:$J$72,2))</f>
      </c>
      <c r="C21" s="27">
        <f>IF($W21="","",VLOOKUP($W21,'Lista TG(S)'!$A$9:$J$72,3))</f>
      </c>
      <c r="D21" s="28">
        <f>IF($W21="","",VLOOKUP($W21,'Lista TG(S)'!$A$9:$J$72,4))</f>
      </c>
      <c r="E21" s="30">
        <f>IF($X21="","",VLOOKUP($X21,'Lista TG(S)'!$A$9:$J$72,2))</f>
      </c>
      <c r="F21" s="30">
        <f>IF($X21="","",VLOOKUP($X21,'Lista TG(S)'!$A$9:$J$72,3))</f>
      </c>
      <c r="G21" s="31">
        <f>IF($X21="","",VLOOKUP($X21,'Lista TG(S)'!$A$9:$J$72,4))</f>
      </c>
      <c r="H21" s="189"/>
      <c r="I21" s="185">
        <f t="shared" si="5"/>
      </c>
      <c r="J21" s="238" t="str">
        <f t="shared" si="6"/>
        <v>z</v>
      </c>
      <c r="K21" s="145"/>
      <c r="L21" s="139">
        <f>IF($W21="","",VLOOKUP($W21,'Lista TG(S)'!$A$9:$J$72,8))</f>
      </c>
      <c r="M21" s="139"/>
      <c r="N21" s="139">
        <f>IF($X21="","",VLOOKUP($X21,'Lista TG(S)'!$A$9:$J$72,8))</f>
      </c>
      <c r="O21" s="139">
        <f t="shared" si="7"/>
        <v>0</v>
      </c>
      <c r="P21" s="138" t="e">
        <f t="shared" si="8"/>
        <v>#VALUE!</v>
      </c>
      <c r="Q21" s="255">
        <f>IF($W21="","",VLOOKUP($W21,'Lista TG(S)'!$A$9:$J$72,5))</f>
      </c>
      <c r="R21" s="202">
        <f>IF($W21="","",VLOOKUP($W21,'Lista TG(S)'!$A$9:$J$72,6))</f>
      </c>
      <c r="S21" s="4" t="str">
        <f t="shared" si="9"/>
        <v>, </v>
      </c>
      <c r="T21" s="4" t="str">
        <f t="shared" si="10"/>
        <v>, </v>
      </c>
      <c r="U21" s="255">
        <f>IF($X21="","",VLOOKUP($X21,'Lista TG(S)'!$A$9:$J$72,5))</f>
      </c>
      <c r="V21" s="202">
        <f>IF($X21="","",VLOOKUP($X21,'Lista TG(S)'!$A$9:$J$72,6))</f>
      </c>
      <c r="W21" s="251"/>
      <c r="X21" s="252"/>
    </row>
    <row r="22" spans="1:24" ht="15" customHeight="1">
      <c r="A22" s="57">
        <v>13</v>
      </c>
      <c r="B22" s="27">
        <f>IF($W22="","",VLOOKUP($W22,'Lista TG(S)'!$A$9:$J$72,2))</f>
      </c>
      <c r="C22" s="27">
        <f>IF($W22="","",VLOOKUP($W22,'Lista TG(S)'!$A$9:$J$72,3))</f>
      </c>
      <c r="D22" s="28">
        <f>IF($W22="","",VLOOKUP($W22,'Lista TG(S)'!$A$9:$J$72,4))</f>
      </c>
      <c r="E22" s="30">
        <f>IF($X22="","",VLOOKUP($X22,'Lista TG(S)'!$A$9:$J$72,2))</f>
      </c>
      <c r="F22" s="30">
        <f>IF($X22="","",VLOOKUP($X22,'Lista TG(S)'!$A$9:$J$72,3))</f>
      </c>
      <c r="G22" s="31">
        <f>IF($X22="","",VLOOKUP($X22,'Lista TG(S)'!$A$9:$J$72,4))</f>
      </c>
      <c r="H22" s="45"/>
      <c r="I22" s="185">
        <f t="shared" si="5"/>
      </c>
      <c r="J22" s="238" t="str">
        <f t="shared" si="6"/>
        <v>z</v>
      </c>
      <c r="K22" s="145"/>
      <c r="L22" s="139">
        <f>IF($W22="","",VLOOKUP($W22,'Lista TG(S)'!$A$9:$J$72,8))</f>
      </c>
      <c r="M22" s="139"/>
      <c r="N22" s="139">
        <f>IF($X22="","",VLOOKUP($X22,'Lista TG(S)'!$A$9:$J$72,8))</f>
      </c>
      <c r="O22" s="139">
        <f t="shared" si="7"/>
        <v>0</v>
      </c>
      <c r="P22" s="138" t="e">
        <f t="shared" si="8"/>
        <v>#VALUE!</v>
      </c>
      <c r="Q22" s="255">
        <f>IF($W22="","",VLOOKUP($W22,'Lista TG(S)'!$A$9:$J$72,5))</f>
      </c>
      <c r="R22" s="202">
        <f>IF($W22="","",VLOOKUP($W22,'Lista TG(S)'!$A$9:$J$72,6))</f>
      </c>
      <c r="S22" s="4" t="str">
        <f t="shared" si="9"/>
        <v>, </v>
      </c>
      <c r="T22" s="4" t="str">
        <f t="shared" si="10"/>
        <v>, </v>
      </c>
      <c r="U22" s="255">
        <f>IF($X22="","",VLOOKUP($X22,'Lista TG(S)'!$A$9:$J$72,5))</f>
      </c>
      <c r="V22" s="202">
        <f>IF($X22="","",VLOOKUP($X22,'Lista TG(S)'!$A$9:$J$72,6))</f>
      </c>
      <c r="W22" s="251"/>
      <c r="X22" s="252"/>
    </row>
    <row r="23" spans="1:24" ht="15" customHeight="1">
      <c r="A23" s="57">
        <v>14</v>
      </c>
      <c r="B23" s="27">
        <f>IF($W23="","",VLOOKUP($W23,'Lista TG(S)'!$A$9:$J$72,2))</f>
      </c>
      <c r="C23" s="27">
        <f>IF($W23="","",VLOOKUP($W23,'Lista TG(S)'!$A$9:$J$72,3))</f>
      </c>
      <c r="D23" s="28">
        <f>IF($W23="","",VLOOKUP($W23,'Lista TG(S)'!$A$9:$J$72,4))</f>
      </c>
      <c r="E23" s="30">
        <f>IF($X23="","",VLOOKUP($X23,'Lista TG(S)'!$A$9:$J$72,2))</f>
      </c>
      <c r="F23" s="30">
        <f>IF($X23="","",VLOOKUP($X23,'Lista TG(S)'!$A$9:$J$72,3))</f>
      </c>
      <c r="G23" s="31">
        <f>IF($X23="","",VLOOKUP($X23,'Lista TG(S)'!$A$9:$J$72,4))</f>
      </c>
      <c r="H23" s="45"/>
      <c r="I23" s="185">
        <f t="shared" si="5"/>
      </c>
      <c r="J23" s="238" t="str">
        <f t="shared" si="6"/>
        <v>z</v>
      </c>
      <c r="K23" s="145"/>
      <c r="L23" s="139">
        <f>IF($W23="","",VLOOKUP($W23,'Lista TG(S)'!$A$9:$J$72,8))</f>
      </c>
      <c r="M23" s="139"/>
      <c r="N23" s="139">
        <f>IF($X23="","",VLOOKUP($X23,'Lista TG(S)'!$A$9:$J$72,8))</f>
      </c>
      <c r="O23" s="139">
        <f t="shared" si="7"/>
        <v>0</v>
      </c>
      <c r="P23" s="138" t="e">
        <f t="shared" si="8"/>
        <v>#VALUE!</v>
      </c>
      <c r="Q23" s="255">
        <f>IF($W23="","",VLOOKUP($W23,'Lista TG(S)'!$A$9:$J$72,5))</f>
      </c>
      <c r="R23" s="202">
        <f>IF($W23="","",VLOOKUP($W23,'Lista TG(S)'!$A$9:$J$72,6))</f>
      </c>
      <c r="S23" s="4" t="str">
        <f t="shared" si="9"/>
        <v>, </v>
      </c>
      <c r="T23" s="4" t="str">
        <f t="shared" si="10"/>
        <v>, </v>
      </c>
      <c r="U23" s="255">
        <f>IF($X23="","",VLOOKUP($X23,'Lista TG(S)'!$A$9:$J$72,5))</f>
      </c>
      <c r="V23" s="202">
        <f>IF($X23="","",VLOOKUP($X23,'Lista TG(S)'!$A$9:$J$72,6))</f>
      </c>
      <c r="W23" s="251"/>
      <c r="X23" s="252"/>
    </row>
    <row r="24" spans="1:24" ht="15" customHeight="1">
      <c r="A24" s="57">
        <v>15</v>
      </c>
      <c r="B24" s="27">
        <f>IF($W24="","",VLOOKUP($W24,'Lista TG(S)'!$A$9:$J$72,2))</f>
      </c>
      <c r="C24" s="27">
        <f>IF($W24="","",VLOOKUP($W24,'Lista TG(S)'!$A$9:$J$72,3))</f>
      </c>
      <c r="D24" s="28">
        <f>IF($W24="","",VLOOKUP($W24,'Lista TG(S)'!$A$9:$J$72,4))</f>
      </c>
      <c r="E24" s="30">
        <f>IF($X24="","",VLOOKUP($X24,'Lista TG(S)'!$A$9:$J$72,2))</f>
      </c>
      <c r="F24" s="30">
        <f>IF($X24="","",VLOOKUP($X24,'Lista TG(S)'!$A$9:$J$72,3))</f>
      </c>
      <c r="G24" s="31">
        <f>IF($X24="","",VLOOKUP($X24,'Lista TG(S)'!$A$9:$J$72,4))</f>
      </c>
      <c r="H24" s="45"/>
      <c r="I24" s="185">
        <f t="shared" si="5"/>
      </c>
      <c r="J24" s="238" t="str">
        <f t="shared" si="6"/>
        <v>z</v>
      </c>
      <c r="K24" s="145"/>
      <c r="L24" s="139">
        <f>IF($W24="","",VLOOKUP($W24,'Lista TG(S)'!$A$9:$J$72,8))</f>
      </c>
      <c r="M24" s="139"/>
      <c r="N24" s="139">
        <f>IF($X24="","",VLOOKUP($X24,'Lista TG(S)'!$A$9:$J$72,8))</f>
      </c>
      <c r="O24" s="139">
        <f t="shared" si="7"/>
        <v>0</v>
      </c>
      <c r="P24" s="138" t="e">
        <f t="shared" si="8"/>
        <v>#VALUE!</v>
      </c>
      <c r="Q24" s="255">
        <f>IF($W24="","",VLOOKUP($W24,'Lista TG(S)'!$A$9:$J$72,5))</f>
      </c>
      <c r="R24" s="202">
        <f>IF($W24="","",VLOOKUP($W24,'Lista TG(S)'!$A$9:$J$72,6))</f>
      </c>
      <c r="S24" s="4" t="str">
        <f t="shared" si="9"/>
        <v>, </v>
      </c>
      <c r="T24" s="4" t="str">
        <f t="shared" si="10"/>
        <v>, </v>
      </c>
      <c r="U24" s="255">
        <f>IF($X24="","",VLOOKUP($X24,'Lista TG(S)'!$A$9:$J$72,5))</f>
      </c>
      <c r="V24" s="202">
        <f>IF($X24="","",VLOOKUP($X24,'Lista TG(S)'!$A$9:$J$72,6))</f>
      </c>
      <c r="W24" s="251"/>
      <c r="X24" s="252"/>
    </row>
    <row r="25" spans="1:24" ht="15" customHeight="1">
      <c r="A25" s="57">
        <v>16</v>
      </c>
      <c r="B25" s="27">
        <f>IF($W25="","",VLOOKUP($W25,'Lista TG(S)'!$A$9:$J$72,2))</f>
      </c>
      <c r="C25" s="27">
        <f>IF($W25="","",VLOOKUP($W25,'Lista TG(S)'!$A$9:$J$72,3))</f>
      </c>
      <c r="D25" s="28">
        <f>IF($W25="","",VLOOKUP($W25,'Lista TG(S)'!$A$9:$J$72,4))</f>
      </c>
      <c r="E25" s="30">
        <f>IF($X25="","",VLOOKUP($X25,'Lista TG(S)'!$A$9:$J$72,2))</f>
      </c>
      <c r="F25" s="30">
        <f>IF($X25="","",VLOOKUP($X25,'Lista TG(S)'!$A$9:$J$72,3))</f>
      </c>
      <c r="G25" s="31">
        <f>IF($X25="","",VLOOKUP($X25,'Lista TG(S)'!$A$9:$J$72,4))</f>
      </c>
      <c r="H25" s="45"/>
      <c r="I25" s="185">
        <f t="shared" si="5"/>
      </c>
      <c r="J25" s="238" t="str">
        <f t="shared" si="6"/>
        <v>z</v>
      </c>
      <c r="K25" s="145"/>
      <c r="L25" s="139">
        <f>IF($W25="","",VLOOKUP($W25,'Lista TG(S)'!$A$9:$J$72,8))</f>
      </c>
      <c r="M25" s="139"/>
      <c r="N25" s="139">
        <f>IF($X25="","",VLOOKUP($X25,'Lista TG(S)'!$A$9:$J$72,8))</f>
      </c>
      <c r="O25" s="139">
        <f t="shared" si="7"/>
        <v>0</v>
      </c>
      <c r="P25" s="138" t="e">
        <f t="shared" si="8"/>
        <v>#VALUE!</v>
      </c>
      <c r="Q25" s="255">
        <f>IF($W25="","",VLOOKUP($W25,'Lista TG(S)'!$A$9:$J$72,5))</f>
      </c>
      <c r="R25" s="202">
        <f>IF($W25="","",VLOOKUP($W25,'Lista TG(S)'!$A$9:$J$72,6))</f>
      </c>
      <c r="S25" s="4" t="str">
        <f t="shared" si="9"/>
        <v>, </v>
      </c>
      <c r="T25" s="4" t="str">
        <f t="shared" si="10"/>
        <v>, </v>
      </c>
      <c r="U25" s="255">
        <f>IF($X25="","",VLOOKUP($X25,'Lista TG(S)'!$A$9:$J$72,5))</f>
      </c>
      <c r="V25" s="202">
        <f>IF($X25="","",VLOOKUP($X25,'Lista TG(S)'!$A$9:$J$72,6))</f>
      </c>
      <c r="W25" s="251"/>
      <c r="X25" s="252"/>
    </row>
    <row r="26" spans="1:24" ht="15" customHeight="1">
      <c r="A26" s="57">
        <v>17</v>
      </c>
      <c r="B26" s="27">
        <f>IF($W26="","",VLOOKUP($W26,'Lista TG(S)'!$A$9:$J$72,2))</f>
      </c>
      <c r="C26" s="27">
        <f>IF($W26="","",VLOOKUP($W26,'Lista TG(S)'!$A$9:$J$72,3))</f>
      </c>
      <c r="D26" s="28">
        <f>IF($W26="","",VLOOKUP($W26,'Lista TG(S)'!$A$9:$J$72,4))</f>
      </c>
      <c r="E26" s="30">
        <f>IF($X26="","",VLOOKUP($X26,'Lista TG(S)'!$A$9:$J$72,2))</f>
      </c>
      <c r="F26" s="30">
        <f>IF($X26="","",VLOOKUP($X26,'Lista TG(S)'!$A$9:$J$72,3))</f>
      </c>
      <c r="G26" s="31">
        <f>IF($X26="","",VLOOKUP($X26,'Lista TG(S)'!$A$9:$J$72,4))</f>
      </c>
      <c r="H26" s="45"/>
      <c r="I26" s="185">
        <f t="shared" si="5"/>
      </c>
      <c r="J26" s="238" t="str">
        <f t="shared" si="6"/>
        <v>z</v>
      </c>
      <c r="K26" s="145"/>
      <c r="L26" s="139">
        <f>IF($W26="","",VLOOKUP($W26,'Lista TG(S)'!$A$9:$J$72,8))</f>
      </c>
      <c r="M26" s="139"/>
      <c r="N26" s="139">
        <f>IF($X26="","",VLOOKUP($X26,'Lista TG(S)'!$A$9:$J$72,8))</f>
      </c>
      <c r="O26" s="139">
        <f t="shared" si="7"/>
        <v>0</v>
      </c>
      <c r="P26" s="138" t="e">
        <f t="shared" si="8"/>
        <v>#VALUE!</v>
      </c>
      <c r="Q26" s="255">
        <f>IF($W26="","",VLOOKUP($W26,'Lista TG(S)'!$A$9:$J$72,5))</f>
      </c>
      <c r="R26" s="202">
        <f>IF($W26="","",VLOOKUP($W26,'Lista TG(S)'!$A$9:$J$72,6))</f>
      </c>
      <c r="S26" s="4" t="str">
        <f t="shared" si="9"/>
        <v>, </v>
      </c>
      <c r="T26" s="4" t="str">
        <f t="shared" si="10"/>
        <v>, </v>
      </c>
      <c r="U26" s="255">
        <f>IF($X26="","",VLOOKUP($X26,'Lista TG(S)'!$A$9:$J$72,5))</f>
      </c>
      <c r="V26" s="202">
        <f>IF($X26="","",VLOOKUP($X26,'Lista TG(S)'!$A$9:$J$72,6))</f>
      </c>
      <c r="W26" s="251"/>
      <c r="X26" s="252"/>
    </row>
    <row r="27" spans="1:24" ht="15" customHeight="1">
      <c r="A27" s="57">
        <v>18</v>
      </c>
      <c r="B27" s="27">
        <f>IF($W27="","",VLOOKUP($W27,'Lista TG(S)'!$A$9:$J$72,2))</f>
      </c>
      <c r="C27" s="27">
        <f>IF($W27="","",VLOOKUP($W27,'Lista TG(S)'!$A$9:$J$72,3))</f>
      </c>
      <c r="D27" s="28">
        <f>IF($W27="","",VLOOKUP($W27,'Lista TG(S)'!$A$9:$J$72,4))</f>
      </c>
      <c r="E27" s="30">
        <f>IF($X27="","",VLOOKUP($X27,'Lista TG(S)'!$A$9:$J$72,2))</f>
      </c>
      <c r="F27" s="30">
        <f>IF($X27="","",VLOOKUP($X27,'Lista TG(S)'!$A$9:$J$72,3))</f>
      </c>
      <c r="G27" s="31">
        <f>IF($X27="","",VLOOKUP($X27,'Lista TG(S)'!$A$9:$J$72,4))</f>
      </c>
      <c r="H27" s="45"/>
      <c r="I27" s="185">
        <f t="shared" si="5"/>
      </c>
      <c r="J27" s="238" t="str">
        <f t="shared" si="6"/>
        <v>z</v>
      </c>
      <c r="K27" s="145"/>
      <c r="L27" s="139">
        <f>IF($W27="","",VLOOKUP($W27,'Lista TG(S)'!$A$9:$J$72,8))</f>
      </c>
      <c r="M27" s="139"/>
      <c r="N27" s="139">
        <f>IF($X27="","",VLOOKUP($X27,'Lista TG(S)'!$A$9:$J$72,8))</f>
      </c>
      <c r="O27" s="139">
        <f t="shared" si="7"/>
        <v>0</v>
      </c>
      <c r="P27" s="138" t="e">
        <f t="shared" si="8"/>
        <v>#VALUE!</v>
      </c>
      <c r="Q27" s="255">
        <f>IF($W27="","",VLOOKUP($W27,'Lista TG(S)'!$A$9:$J$72,5))</f>
      </c>
      <c r="R27" s="202">
        <f>IF($W27="","",VLOOKUP($W27,'Lista TG(S)'!$A$9:$J$72,6))</f>
      </c>
      <c r="S27" s="4" t="str">
        <f t="shared" si="9"/>
        <v>, </v>
      </c>
      <c r="T27" s="4" t="str">
        <f t="shared" si="10"/>
        <v>, </v>
      </c>
      <c r="U27" s="255">
        <f>IF($X27="","",VLOOKUP($X27,'Lista TG(S)'!$A$9:$J$72,5))</f>
      </c>
      <c r="V27" s="202">
        <f>IF($X27="","",VLOOKUP($X27,'Lista TG(S)'!$A$9:$J$72,6))</f>
      </c>
      <c r="W27" s="251"/>
      <c r="X27" s="252"/>
    </row>
    <row r="28" spans="1:24" ht="15" customHeight="1">
      <c r="A28" s="57">
        <v>19</v>
      </c>
      <c r="B28" s="27">
        <f>IF($W28="","",VLOOKUP($W28,'Lista TG(S)'!$A$9:$J$72,2))</f>
      </c>
      <c r="C28" s="27">
        <f>IF($W28="","",VLOOKUP($W28,'Lista TG(S)'!$A$9:$J$72,3))</f>
      </c>
      <c r="D28" s="28">
        <f>IF($W28="","",VLOOKUP($W28,'Lista TG(S)'!$A$9:$J$72,4))</f>
      </c>
      <c r="E28" s="30">
        <f>IF($X28="","",VLOOKUP($X28,'Lista TG(S)'!$A$9:$J$72,2))</f>
      </c>
      <c r="F28" s="30">
        <f>IF($X28="","",VLOOKUP($X28,'Lista TG(S)'!$A$9:$J$72,3))</f>
      </c>
      <c r="G28" s="31">
        <f>IF($X28="","",VLOOKUP($X28,'Lista TG(S)'!$A$9:$J$72,4))</f>
      </c>
      <c r="H28" s="45"/>
      <c r="I28" s="185">
        <f t="shared" si="5"/>
      </c>
      <c r="J28" s="238" t="str">
        <f t="shared" si="6"/>
        <v>z</v>
      </c>
      <c r="K28" s="145"/>
      <c r="L28" s="139">
        <f>IF($W28="","",VLOOKUP($W28,'Lista TG(S)'!$A$9:$J$72,8))</f>
      </c>
      <c r="M28" s="139"/>
      <c r="N28" s="139">
        <f>IF($X28="","",VLOOKUP($X28,'Lista TG(S)'!$A$9:$J$72,8))</f>
      </c>
      <c r="O28" s="139">
        <f t="shared" si="7"/>
        <v>0</v>
      </c>
      <c r="P28" s="138" t="e">
        <f t="shared" si="8"/>
        <v>#VALUE!</v>
      </c>
      <c r="Q28" s="255">
        <f>IF($W28="","",VLOOKUP($W28,'Lista TG(S)'!$A$9:$J$72,5))</f>
      </c>
      <c r="R28" s="202">
        <f>IF($W28="","",VLOOKUP($W28,'Lista TG(S)'!$A$9:$J$72,6))</f>
      </c>
      <c r="S28" s="4" t="str">
        <f t="shared" si="9"/>
        <v>, </v>
      </c>
      <c r="T28" s="4" t="str">
        <f t="shared" si="10"/>
        <v>, </v>
      </c>
      <c r="U28" s="255">
        <f>IF($X28="","",VLOOKUP($X28,'Lista TG(S)'!$A$9:$J$72,5))</f>
      </c>
      <c r="V28" s="202">
        <f>IF($X28="","",VLOOKUP($X28,'Lista TG(S)'!$A$9:$J$72,6))</f>
      </c>
      <c r="W28" s="251"/>
      <c r="X28" s="252"/>
    </row>
    <row r="29" spans="1:24" ht="15" customHeight="1">
      <c r="A29" s="57">
        <v>20</v>
      </c>
      <c r="B29" s="27">
        <f>IF($W29="","",VLOOKUP($W29,'Lista TG(S)'!$A$9:$J$72,2))</f>
      </c>
      <c r="C29" s="27">
        <f>IF($W29="","",VLOOKUP($W29,'Lista TG(S)'!$A$9:$J$72,3))</f>
      </c>
      <c r="D29" s="28">
        <f>IF($W29="","",VLOOKUP($W29,'Lista TG(S)'!$A$9:$J$72,4))</f>
      </c>
      <c r="E29" s="30">
        <f>IF($X29="","",VLOOKUP($X29,'Lista TG(S)'!$A$9:$J$72,2))</f>
      </c>
      <c r="F29" s="30">
        <f>IF($X29="","",VLOOKUP($X29,'Lista TG(S)'!$A$9:$J$72,3))</f>
      </c>
      <c r="G29" s="31">
        <f>IF($X29="","",VLOOKUP($X29,'Lista TG(S)'!$A$9:$J$72,4))</f>
      </c>
      <c r="H29" s="45"/>
      <c r="I29" s="185">
        <f t="shared" si="5"/>
      </c>
      <c r="J29" s="238" t="str">
        <f t="shared" si="6"/>
        <v>z</v>
      </c>
      <c r="K29" s="145"/>
      <c r="L29" s="139">
        <f>IF($W29="","",VLOOKUP($W29,'Lista TG(S)'!$A$9:$J$72,8))</f>
      </c>
      <c r="M29" s="139"/>
      <c r="N29" s="139">
        <f>IF($X29="","",VLOOKUP($X29,'Lista TG(S)'!$A$9:$J$72,8))</f>
      </c>
      <c r="O29" s="139">
        <f t="shared" si="7"/>
        <v>0</v>
      </c>
      <c r="P29" s="138" t="e">
        <f t="shared" si="8"/>
        <v>#VALUE!</v>
      </c>
      <c r="Q29" s="255">
        <f>IF($W29="","",VLOOKUP($W29,'Lista TG(S)'!$A$9:$J$72,5))</f>
      </c>
      <c r="R29" s="202">
        <f>IF($W29="","",VLOOKUP($W29,'Lista TG(S)'!$A$9:$J$72,6))</f>
      </c>
      <c r="S29" s="4" t="str">
        <f t="shared" si="9"/>
        <v>, </v>
      </c>
      <c r="T29" s="4" t="str">
        <f t="shared" si="10"/>
        <v>, </v>
      </c>
      <c r="U29" s="255">
        <f>IF($X29="","",VLOOKUP($X29,'Lista TG(S)'!$A$9:$J$72,5))</f>
      </c>
      <c r="V29" s="202">
        <f>IF($X29="","",VLOOKUP($X29,'Lista TG(S)'!$A$9:$J$72,6))</f>
      </c>
      <c r="W29" s="251"/>
      <c r="X29" s="252"/>
    </row>
    <row r="30" spans="1:24" ht="15" customHeight="1">
      <c r="A30" s="57">
        <v>21</v>
      </c>
      <c r="B30" s="27">
        <f>IF($W30="","",VLOOKUP($W30,'Lista TG(S)'!$A$9:$J$72,2))</f>
      </c>
      <c r="C30" s="27">
        <f>IF($W30="","",VLOOKUP($W30,'Lista TG(S)'!$A$9:$J$72,3))</f>
      </c>
      <c r="D30" s="28">
        <f>IF($W30="","",VLOOKUP($W30,'Lista TG(S)'!$A$9:$J$72,4))</f>
      </c>
      <c r="E30" s="30">
        <f>IF($X30="","",VLOOKUP($X30,'Lista TG(S)'!$A$9:$J$72,2))</f>
      </c>
      <c r="F30" s="30">
        <f>IF($X30="","",VLOOKUP($X30,'Lista TG(S)'!$A$9:$J$72,3))</f>
      </c>
      <c r="G30" s="31">
        <f>IF($X30="","",VLOOKUP($X30,'Lista TG(S)'!$A$9:$J$72,4))</f>
      </c>
      <c r="H30" s="45"/>
      <c r="I30" s="185">
        <f t="shared" si="5"/>
      </c>
      <c r="J30" s="238" t="str">
        <f t="shared" si="6"/>
        <v>z</v>
      </c>
      <c r="K30" s="145"/>
      <c r="L30" s="139">
        <f>IF($W30="","",VLOOKUP($W30,'Lista TG(S)'!$A$9:$J$72,8))</f>
      </c>
      <c r="M30" s="139"/>
      <c r="N30" s="139">
        <f>IF($X30="","",VLOOKUP($X30,'Lista TG(S)'!$A$9:$J$72,8))</f>
      </c>
      <c r="O30" s="139">
        <f t="shared" si="7"/>
        <v>0</v>
      </c>
      <c r="P30" s="138" t="e">
        <f t="shared" si="8"/>
        <v>#VALUE!</v>
      </c>
      <c r="Q30" s="255">
        <f>IF($W30="","",VLOOKUP($W30,'Lista TG(S)'!$A$9:$J$72,5))</f>
      </c>
      <c r="R30" s="202">
        <f>IF($W30="","",VLOOKUP($W30,'Lista TG(S)'!$A$9:$J$72,6))</f>
      </c>
      <c r="S30" s="4" t="str">
        <f t="shared" si="9"/>
        <v>, </v>
      </c>
      <c r="T30" s="4" t="str">
        <f t="shared" si="10"/>
        <v>, </v>
      </c>
      <c r="U30" s="255">
        <f>IF($X30="","",VLOOKUP($X30,'Lista TG(S)'!$A$9:$J$72,5))</f>
      </c>
      <c r="V30" s="202">
        <f>IF($X30="","",VLOOKUP($X30,'Lista TG(S)'!$A$9:$J$72,6))</f>
      </c>
      <c r="W30" s="251"/>
      <c r="X30" s="252"/>
    </row>
    <row r="31" spans="1:24" ht="15" customHeight="1">
      <c r="A31" s="57">
        <v>22</v>
      </c>
      <c r="B31" s="27">
        <f>IF($W31="","",VLOOKUP($W31,'Lista TG(S)'!$A$9:$J$72,2))</f>
      </c>
      <c r="C31" s="27">
        <f>IF($W31="","",VLOOKUP($W31,'Lista TG(S)'!$A$9:$J$72,3))</f>
      </c>
      <c r="D31" s="28">
        <f>IF($W31="","",VLOOKUP($W31,'Lista TG(S)'!$A$9:$J$72,4))</f>
      </c>
      <c r="E31" s="30">
        <f>IF($X31="","",VLOOKUP($X31,'Lista TG(S)'!$A$9:$J$72,2))</f>
      </c>
      <c r="F31" s="30">
        <f>IF($X31="","",VLOOKUP($X31,'Lista TG(S)'!$A$9:$J$72,3))</f>
      </c>
      <c r="G31" s="31">
        <f>IF($X31="","",VLOOKUP($X31,'Lista TG(S)'!$A$9:$J$72,4))</f>
      </c>
      <c r="H31" s="45"/>
      <c r="I31" s="185">
        <f t="shared" si="5"/>
      </c>
      <c r="J31" s="238" t="str">
        <f t="shared" si="6"/>
        <v>z</v>
      </c>
      <c r="K31" s="145"/>
      <c r="L31" s="139">
        <f>IF($W31="","",VLOOKUP($W31,'Lista TG(S)'!$A$9:$J$72,8))</f>
      </c>
      <c r="M31" s="139"/>
      <c r="N31" s="139">
        <f>IF($X31="","",VLOOKUP($X31,'Lista TG(S)'!$A$9:$J$72,8))</f>
      </c>
      <c r="O31" s="139">
        <f t="shared" si="7"/>
        <v>0</v>
      </c>
      <c r="P31" s="138" t="e">
        <f t="shared" si="8"/>
        <v>#VALUE!</v>
      </c>
      <c r="Q31" s="255">
        <f>IF($W31="","",VLOOKUP($W31,'Lista TG(S)'!$A$9:$J$72,5))</f>
      </c>
      <c r="R31" s="202">
        <f>IF($W31="","",VLOOKUP($W31,'Lista TG(S)'!$A$9:$J$72,6))</f>
      </c>
      <c r="S31" s="4" t="str">
        <f t="shared" si="9"/>
        <v>, </v>
      </c>
      <c r="T31" s="4" t="str">
        <f t="shared" si="10"/>
        <v>, </v>
      </c>
      <c r="U31" s="255">
        <f>IF($X31="","",VLOOKUP($X31,'Lista TG(S)'!$A$9:$J$72,5))</f>
      </c>
      <c r="V31" s="202">
        <f>IF($X31="","",VLOOKUP($X31,'Lista TG(S)'!$A$9:$J$72,6))</f>
      </c>
      <c r="W31" s="251"/>
      <c r="X31" s="252"/>
    </row>
    <row r="32" spans="1:24" ht="15" customHeight="1">
      <c r="A32" s="57">
        <v>23</v>
      </c>
      <c r="B32" s="27">
        <f>IF($W32="","",VLOOKUP($W32,'Lista TG(S)'!$A$9:$J$72,2))</f>
      </c>
      <c r="C32" s="27">
        <f>IF($W32="","",VLOOKUP($W32,'Lista TG(S)'!$A$9:$J$72,3))</f>
      </c>
      <c r="D32" s="28">
        <f>IF($W32="","",VLOOKUP($W32,'Lista TG(S)'!$A$9:$J$72,4))</f>
      </c>
      <c r="E32" s="30">
        <f>IF($X32="","",VLOOKUP($X32,'Lista TG(S)'!$A$9:$J$72,2))</f>
      </c>
      <c r="F32" s="30">
        <f>IF($X32="","",VLOOKUP($X32,'Lista TG(S)'!$A$9:$J$72,3))</f>
      </c>
      <c r="G32" s="31">
        <f>IF($X32="","",VLOOKUP($X32,'Lista TG(S)'!$A$9:$J$72,4))</f>
      </c>
      <c r="H32" s="45"/>
      <c r="I32" s="185">
        <f t="shared" si="5"/>
      </c>
      <c r="J32" s="238" t="str">
        <f t="shared" si="6"/>
        <v>z</v>
      </c>
      <c r="K32" s="145"/>
      <c r="L32" s="139">
        <f>IF($W32="","",VLOOKUP($W32,'Lista TG(S)'!$A$9:$J$72,8))</f>
      </c>
      <c r="M32" s="139"/>
      <c r="N32" s="139">
        <f>IF($X32="","",VLOOKUP($X32,'Lista TG(S)'!$A$9:$J$72,8))</f>
      </c>
      <c r="O32" s="139">
        <f t="shared" si="7"/>
        <v>0</v>
      </c>
      <c r="P32" s="138" t="e">
        <f t="shared" si="8"/>
        <v>#VALUE!</v>
      </c>
      <c r="Q32" s="255">
        <f>IF($W32="","",VLOOKUP($W32,'Lista TG(S)'!$A$9:$J$72,5))</f>
      </c>
      <c r="R32" s="202">
        <f>IF($W32="","",VLOOKUP($W32,'Lista TG(S)'!$A$9:$J$72,6))</f>
      </c>
      <c r="S32" s="4" t="str">
        <f t="shared" si="9"/>
        <v>, </v>
      </c>
      <c r="T32" s="4" t="str">
        <f t="shared" si="10"/>
        <v>, </v>
      </c>
      <c r="U32" s="255">
        <f>IF($X32="","",VLOOKUP($X32,'Lista TG(S)'!$A$9:$J$72,5))</f>
      </c>
      <c r="V32" s="202">
        <f>IF($X32="","",VLOOKUP($X32,'Lista TG(S)'!$A$9:$J$72,6))</f>
      </c>
      <c r="W32" s="251"/>
      <c r="X32" s="252"/>
    </row>
    <row r="33" spans="1:24" ht="15" customHeight="1">
      <c r="A33" s="57">
        <v>24</v>
      </c>
      <c r="B33" s="27">
        <f>IF($W33="","",VLOOKUP($W33,'Lista TG(S)'!$A$9:$J$72,2))</f>
      </c>
      <c r="C33" s="27">
        <f>IF($W33="","",VLOOKUP($W33,'Lista TG(S)'!$A$9:$J$72,3))</f>
      </c>
      <c r="D33" s="28">
        <f>IF($W33="","",VLOOKUP($W33,'Lista TG(S)'!$A$9:$J$72,4))</f>
      </c>
      <c r="E33" s="30">
        <f>IF($X33="","",VLOOKUP($X33,'Lista TG(S)'!$A$9:$J$72,2))</f>
      </c>
      <c r="F33" s="30">
        <f>IF($X33="","",VLOOKUP($X33,'Lista TG(S)'!$A$9:$J$72,3))</f>
      </c>
      <c r="G33" s="31">
        <f>IF($X33="","",VLOOKUP($X33,'Lista TG(S)'!$A$9:$J$72,4))</f>
      </c>
      <c r="H33" s="45"/>
      <c r="I33" s="185">
        <f t="shared" si="5"/>
      </c>
      <c r="J33" s="238" t="str">
        <f t="shared" si="6"/>
        <v>z</v>
      </c>
      <c r="K33" s="145"/>
      <c r="L33" s="139">
        <f>IF($W33="","",VLOOKUP($W33,'Lista TG(S)'!$A$9:$J$72,8))</f>
      </c>
      <c r="M33" s="139"/>
      <c r="N33" s="139">
        <f>IF($X33="","",VLOOKUP($X33,'Lista TG(S)'!$A$9:$J$72,8))</f>
      </c>
      <c r="O33" s="139">
        <f t="shared" si="7"/>
        <v>0</v>
      </c>
      <c r="P33" s="138" t="e">
        <f t="shared" si="8"/>
        <v>#VALUE!</v>
      </c>
      <c r="Q33" s="255">
        <f>IF($W33="","",VLOOKUP($W33,'Lista TG(S)'!$A$9:$J$72,5))</f>
      </c>
      <c r="R33" s="202">
        <f>IF($W33="","",VLOOKUP($W33,'Lista TG(S)'!$A$9:$J$72,6))</f>
      </c>
      <c r="S33" s="4" t="str">
        <f t="shared" si="9"/>
        <v>, </v>
      </c>
      <c r="T33" s="4" t="str">
        <f t="shared" si="10"/>
        <v>, </v>
      </c>
      <c r="U33" s="255">
        <f>IF($X33="","",VLOOKUP($X33,'Lista TG(S)'!$A$9:$J$72,5))</f>
      </c>
      <c r="V33" s="202">
        <f>IF($X33="","",VLOOKUP($X33,'Lista TG(S)'!$A$9:$J$72,6))</f>
      </c>
      <c r="W33" s="251"/>
      <c r="X33" s="252"/>
    </row>
    <row r="34" spans="1:24" ht="15" customHeight="1">
      <c r="A34" s="57">
        <v>25</v>
      </c>
      <c r="B34" s="27">
        <f>IF($W34="","",VLOOKUP($W34,'Lista TG(S)'!$A$9:$J$72,2))</f>
      </c>
      <c r="C34" s="27">
        <f>IF($W34="","",VLOOKUP($W34,'Lista TG(S)'!$A$9:$J$72,3))</f>
      </c>
      <c r="D34" s="28">
        <f>IF($W34="","",VLOOKUP($W34,'Lista TG(S)'!$A$9:$J$72,4))</f>
      </c>
      <c r="E34" s="30">
        <f>IF($X34="","",VLOOKUP($X34,'Lista TG(S)'!$A$9:$J$72,2))</f>
      </c>
      <c r="F34" s="30">
        <f>IF($X34="","",VLOOKUP($X34,'Lista TG(S)'!$A$9:$J$72,3))</f>
      </c>
      <c r="G34" s="31">
        <f>IF($X34="","",VLOOKUP($X34,'Lista TG(S)'!$A$9:$J$72,4))</f>
      </c>
      <c r="H34" s="45"/>
      <c r="I34" s="185">
        <f t="shared" si="5"/>
      </c>
      <c r="J34" s="238" t="str">
        <f t="shared" si="6"/>
        <v>z</v>
      </c>
      <c r="K34" s="145"/>
      <c r="L34" s="139">
        <f>IF($W34="","",VLOOKUP($W34,'Lista TG(S)'!$A$9:$J$72,8))</f>
      </c>
      <c r="M34" s="139"/>
      <c r="N34" s="139">
        <f>IF($X34="","",VLOOKUP($X34,'Lista TG(S)'!$A$9:$J$72,8))</f>
      </c>
      <c r="O34" s="139">
        <f t="shared" si="7"/>
        <v>0</v>
      </c>
      <c r="P34" s="138" t="e">
        <f t="shared" si="8"/>
        <v>#VALUE!</v>
      </c>
      <c r="Q34" s="255">
        <f>IF($W34="","",VLOOKUP($W34,'Lista TG(S)'!$A$9:$J$72,5))</f>
      </c>
      <c r="R34" s="202">
        <f>IF($W34="","",VLOOKUP($W34,'Lista TG(S)'!$A$9:$J$72,6))</f>
      </c>
      <c r="S34" s="4" t="str">
        <f t="shared" si="9"/>
        <v>, </v>
      </c>
      <c r="T34" s="4" t="str">
        <f t="shared" si="10"/>
        <v>, </v>
      </c>
      <c r="U34" s="255">
        <f>IF($X34="","",VLOOKUP($X34,'Lista TG(S)'!$A$9:$J$72,5))</f>
      </c>
      <c r="V34" s="202">
        <f>IF($X34="","",VLOOKUP($X34,'Lista TG(S)'!$A$9:$J$72,6))</f>
      </c>
      <c r="W34" s="251"/>
      <c r="X34" s="252"/>
    </row>
    <row r="35" spans="1:24" ht="15" customHeight="1">
      <c r="A35" s="57">
        <v>26</v>
      </c>
      <c r="B35" s="27">
        <f>IF($W35="","",VLOOKUP($W35,'Lista TG(S)'!$A$9:$J$72,2))</f>
      </c>
      <c r="C35" s="27">
        <f>IF($W35="","",VLOOKUP($W35,'Lista TG(S)'!$A$9:$J$72,3))</f>
      </c>
      <c r="D35" s="28">
        <f>IF($W35="","",VLOOKUP($W35,'Lista TG(S)'!$A$9:$J$72,4))</f>
      </c>
      <c r="E35" s="30">
        <f>IF($X35="","",VLOOKUP($X35,'Lista TG(S)'!$A$9:$J$72,2))</f>
      </c>
      <c r="F35" s="30">
        <f>IF($X35="","",VLOOKUP($X35,'Lista TG(S)'!$A$9:$J$72,3))</f>
      </c>
      <c r="G35" s="31">
        <f>IF($X35="","",VLOOKUP($X35,'Lista TG(S)'!$A$9:$J$72,4))</f>
      </c>
      <c r="H35" s="45"/>
      <c r="I35" s="185">
        <f t="shared" si="5"/>
      </c>
      <c r="J35" s="238" t="str">
        <f t="shared" si="6"/>
        <v>z</v>
      </c>
      <c r="K35" s="145"/>
      <c r="L35" s="139">
        <f>IF($W35="","",VLOOKUP($W35,'Lista TG(S)'!$A$9:$J$72,8))</f>
      </c>
      <c r="M35" s="139"/>
      <c r="N35" s="139">
        <f>IF($X35="","",VLOOKUP($X35,'Lista TG(S)'!$A$9:$J$72,8))</f>
      </c>
      <c r="O35" s="139">
        <f t="shared" si="7"/>
        <v>0</v>
      </c>
      <c r="P35" s="138" t="e">
        <f t="shared" si="8"/>
        <v>#VALUE!</v>
      </c>
      <c r="Q35" s="255">
        <f>IF($W35="","",VLOOKUP($W35,'Lista TG(S)'!$A$9:$J$72,5))</f>
      </c>
      <c r="R35" s="202">
        <f>IF($W35="","",VLOOKUP($W35,'Lista TG(S)'!$A$9:$J$72,6))</f>
      </c>
      <c r="S35" s="4" t="str">
        <f t="shared" si="9"/>
        <v>, </v>
      </c>
      <c r="T35" s="4" t="str">
        <f t="shared" si="10"/>
        <v>, </v>
      </c>
      <c r="U35" s="255">
        <f>IF($X35="","",VLOOKUP($X35,'Lista TG(S)'!$A$9:$J$72,5))</f>
      </c>
      <c r="V35" s="202">
        <f>IF($X35="","",VLOOKUP($X35,'Lista TG(S)'!$A$9:$J$72,6))</f>
      </c>
      <c r="W35" s="251"/>
      <c r="X35" s="252"/>
    </row>
    <row r="36" spans="1:24" ht="15" customHeight="1">
      <c r="A36" s="57">
        <v>27</v>
      </c>
      <c r="B36" s="27">
        <f>IF($W36="","",VLOOKUP($W36,'Lista TG(S)'!$A$9:$J$72,2))</f>
      </c>
      <c r="C36" s="27">
        <f>IF($W36="","",VLOOKUP($W36,'Lista TG(S)'!$A$9:$J$72,3))</f>
      </c>
      <c r="D36" s="28">
        <f>IF($W36="","",VLOOKUP($W36,'Lista TG(S)'!$A$9:$J$72,4))</f>
      </c>
      <c r="E36" s="30">
        <f>IF($X36="","",VLOOKUP($X36,'Lista TG(S)'!$A$9:$J$72,2))</f>
      </c>
      <c r="F36" s="30">
        <f>IF($X36="","",VLOOKUP($X36,'Lista TG(S)'!$A$9:$J$72,3))</f>
      </c>
      <c r="G36" s="31">
        <f>IF($X36="","",VLOOKUP($X36,'Lista TG(S)'!$A$9:$J$72,4))</f>
      </c>
      <c r="H36" s="45"/>
      <c r="I36" s="185">
        <f t="shared" si="5"/>
      </c>
      <c r="J36" s="238" t="str">
        <f t="shared" si="6"/>
        <v>z</v>
      </c>
      <c r="K36" s="145"/>
      <c r="L36" s="139">
        <f>IF($W36="","",VLOOKUP($W36,'Lista TG(S)'!$A$9:$J$72,8))</f>
      </c>
      <c r="M36" s="139"/>
      <c r="N36" s="139">
        <f>IF($X36="","",VLOOKUP($X36,'Lista TG(S)'!$A$9:$J$72,8))</f>
      </c>
      <c r="O36" s="139">
        <f t="shared" si="7"/>
        <v>0</v>
      </c>
      <c r="P36" s="138" t="e">
        <f t="shared" si="8"/>
        <v>#VALUE!</v>
      </c>
      <c r="Q36" s="255">
        <f>IF($W36="","",VLOOKUP($W36,'Lista TG(S)'!$A$9:$J$72,5))</f>
      </c>
      <c r="R36" s="202">
        <f>IF($W36="","",VLOOKUP($W36,'Lista TG(S)'!$A$9:$J$72,6))</f>
      </c>
      <c r="S36" s="4" t="str">
        <f t="shared" si="9"/>
        <v>, </v>
      </c>
      <c r="T36" s="4" t="str">
        <f t="shared" si="10"/>
        <v>, </v>
      </c>
      <c r="U36" s="255">
        <f>IF($X36="","",VLOOKUP($X36,'Lista TG(S)'!$A$9:$J$72,5))</f>
      </c>
      <c r="V36" s="202">
        <f>IF($X36="","",VLOOKUP($X36,'Lista TG(S)'!$A$9:$J$72,6))</f>
      </c>
      <c r="W36" s="251"/>
      <c r="X36" s="252"/>
    </row>
    <row r="37" spans="1:24" ht="15" customHeight="1">
      <c r="A37" s="57">
        <v>28</v>
      </c>
      <c r="B37" s="27">
        <f>IF($W37="","",VLOOKUP($W37,'Lista TG(S)'!$A$9:$J$72,2))</f>
      </c>
      <c r="C37" s="27">
        <f>IF($W37="","",VLOOKUP($W37,'Lista TG(S)'!$A$9:$J$72,3))</f>
      </c>
      <c r="D37" s="28">
        <f>IF($W37="","",VLOOKUP($W37,'Lista TG(S)'!$A$9:$J$72,4))</f>
      </c>
      <c r="E37" s="30">
        <f>IF($X37="","",VLOOKUP($X37,'Lista TG(S)'!$A$9:$J$72,2))</f>
      </c>
      <c r="F37" s="30">
        <f>IF($X37="","",VLOOKUP($X37,'Lista TG(S)'!$A$9:$J$72,3))</f>
      </c>
      <c r="G37" s="31">
        <f>IF($X37="","",VLOOKUP($X37,'Lista TG(S)'!$A$9:$J$72,4))</f>
      </c>
      <c r="H37" s="45"/>
      <c r="I37" s="185">
        <f t="shared" si="5"/>
      </c>
      <c r="J37" s="238" t="str">
        <f t="shared" si="6"/>
        <v>z</v>
      </c>
      <c r="K37" s="145"/>
      <c r="L37" s="139">
        <f>IF($W37="","",VLOOKUP($W37,'Lista TG(S)'!$A$9:$J$72,8))</f>
      </c>
      <c r="M37" s="139"/>
      <c r="N37" s="139">
        <f>IF($X37="","",VLOOKUP($X37,'Lista TG(S)'!$A$9:$J$72,8))</f>
      </c>
      <c r="O37" s="139">
        <f t="shared" si="7"/>
        <v>0</v>
      </c>
      <c r="P37" s="138" t="e">
        <f t="shared" si="8"/>
        <v>#VALUE!</v>
      </c>
      <c r="Q37" s="255">
        <f>IF($W37="","",VLOOKUP($W37,'Lista TG(S)'!$A$9:$J$72,5))</f>
      </c>
      <c r="R37" s="202">
        <f>IF($W37="","",VLOOKUP($W37,'Lista TG(S)'!$A$9:$J$72,6))</f>
      </c>
      <c r="S37" s="4" t="str">
        <f t="shared" si="9"/>
        <v>, </v>
      </c>
      <c r="T37" s="4" t="str">
        <f t="shared" si="10"/>
        <v>, </v>
      </c>
      <c r="U37" s="255">
        <f>IF($X37="","",VLOOKUP($X37,'Lista TG(S)'!$A$9:$J$72,5))</f>
      </c>
      <c r="V37" s="202">
        <f>IF($X37="","",VLOOKUP($X37,'Lista TG(S)'!$A$9:$J$72,6))</f>
      </c>
      <c r="W37" s="251"/>
      <c r="X37" s="252"/>
    </row>
    <row r="38" spans="1:24" ht="15" customHeight="1">
      <c r="A38" s="57">
        <v>29</v>
      </c>
      <c r="B38" s="27">
        <f>IF($W38="","",VLOOKUP($W38,'Lista TG(S)'!$A$9:$J$72,2))</f>
      </c>
      <c r="C38" s="27">
        <f>IF($W38="","",VLOOKUP($W38,'Lista TG(S)'!$A$9:$J$72,3))</f>
      </c>
      <c r="D38" s="28">
        <f>IF($W38="","",VLOOKUP($W38,'Lista TG(S)'!$A$9:$J$72,4))</f>
      </c>
      <c r="E38" s="30">
        <f>IF($X38="","",VLOOKUP($X38,'Lista TG(S)'!$A$9:$J$72,2))</f>
      </c>
      <c r="F38" s="30">
        <f>IF($X38="","",VLOOKUP($X38,'Lista TG(S)'!$A$9:$J$72,3))</f>
      </c>
      <c r="G38" s="31">
        <f>IF($X38="","",VLOOKUP($X38,'Lista TG(S)'!$A$9:$J$72,4))</f>
      </c>
      <c r="H38" s="45"/>
      <c r="I38" s="185">
        <f t="shared" si="5"/>
      </c>
      <c r="J38" s="238" t="str">
        <f t="shared" si="6"/>
        <v>z</v>
      </c>
      <c r="K38" s="145"/>
      <c r="L38" s="139">
        <f>IF($W38="","",VLOOKUP($W38,'Lista TG(S)'!$A$9:$J$72,8))</f>
      </c>
      <c r="M38" s="139"/>
      <c r="N38" s="139">
        <f>IF($X38="","",VLOOKUP($X38,'Lista TG(S)'!$A$9:$J$72,8))</f>
      </c>
      <c r="O38" s="139">
        <f t="shared" si="7"/>
        <v>0</v>
      </c>
      <c r="P38" s="138" t="e">
        <f t="shared" si="8"/>
        <v>#VALUE!</v>
      </c>
      <c r="Q38" s="255">
        <f>IF($W38="","",VLOOKUP($W38,'Lista TG(S)'!$A$9:$J$72,5))</f>
      </c>
      <c r="R38" s="202">
        <f>IF($W38="","",VLOOKUP($W38,'Lista TG(S)'!$A$9:$J$72,6))</f>
      </c>
      <c r="S38" s="4" t="str">
        <f t="shared" si="9"/>
        <v>, </v>
      </c>
      <c r="T38" s="4" t="str">
        <f t="shared" si="10"/>
        <v>, </v>
      </c>
      <c r="U38" s="255">
        <f>IF($X38="","",VLOOKUP($X38,'Lista TG(S)'!$A$9:$J$72,5))</f>
      </c>
      <c r="V38" s="202">
        <f>IF($X38="","",VLOOKUP($X38,'Lista TG(S)'!$A$9:$J$72,6))</f>
      </c>
      <c r="W38" s="251"/>
      <c r="X38" s="252"/>
    </row>
    <row r="39" spans="1:24" ht="15" customHeight="1">
      <c r="A39" s="57">
        <v>30</v>
      </c>
      <c r="B39" s="27">
        <f>IF($W39="","",VLOOKUP($W39,'Lista TG(S)'!$A$9:$J$72,2))</f>
      </c>
      <c r="C39" s="27">
        <f>IF($W39="","",VLOOKUP($W39,'Lista TG(S)'!$A$9:$J$72,3))</f>
      </c>
      <c r="D39" s="28">
        <f>IF($W39="","",VLOOKUP($W39,'Lista TG(S)'!$A$9:$J$72,4))</f>
      </c>
      <c r="E39" s="30">
        <f>IF($X39="","",VLOOKUP($X39,'Lista TG(S)'!$A$9:$J$72,2))</f>
      </c>
      <c r="F39" s="30">
        <f>IF($X39="","",VLOOKUP($X39,'Lista TG(S)'!$A$9:$J$72,3))</f>
      </c>
      <c r="G39" s="31">
        <f>IF($X39="","",VLOOKUP($X39,'Lista TG(S)'!$A$9:$J$72,4))</f>
      </c>
      <c r="H39" s="45"/>
      <c r="I39" s="185">
        <f t="shared" si="5"/>
      </c>
      <c r="J39" s="238" t="str">
        <f t="shared" si="6"/>
        <v>z</v>
      </c>
      <c r="K39" s="145"/>
      <c r="L39" s="139">
        <f>IF($W39="","",VLOOKUP($W39,'Lista TG(S)'!$A$9:$J$72,8))</f>
      </c>
      <c r="M39" s="139"/>
      <c r="N39" s="139">
        <f>IF($X39="","",VLOOKUP($X39,'Lista TG(S)'!$A$9:$J$72,8))</f>
      </c>
      <c r="O39" s="139">
        <f t="shared" si="7"/>
        <v>0</v>
      </c>
      <c r="P39" s="138" t="e">
        <f t="shared" si="8"/>
        <v>#VALUE!</v>
      </c>
      <c r="Q39" s="255">
        <f>IF($W39="","",VLOOKUP($W39,'Lista TG(S)'!$A$9:$J$72,5))</f>
      </c>
      <c r="R39" s="202">
        <f>IF($W39="","",VLOOKUP($W39,'Lista TG(S)'!$A$9:$J$72,6))</f>
      </c>
      <c r="S39" s="4" t="str">
        <f t="shared" si="9"/>
        <v>, </v>
      </c>
      <c r="T39" s="4" t="str">
        <f t="shared" si="10"/>
        <v>, </v>
      </c>
      <c r="U39" s="255">
        <f>IF($X39="","",VLOOKUP($X39,'Lista TG(S)'!$A$9:$J$72,5))</f>
      </c>
      <c r="V39" s="202">
        <f>IF($X39="","",VLOOKUP($X39,'Lista TG(S)'!$A$9:$J$72,6))</f>
      </c>
      <c r="W39" s="251"/>
      <c r="X39" s="252"/>
    </row>
    <row r="40" spans="1:24" ht="15" customHeight="1">
      <c r="A40" s="57">
        <v>31</v>
      </c>
      <c r="B40" s="27">
        <f>IF($W40="","",VLOOKUP($W40,'Lista TG(S)'!$A$9:$J$72,2))</f>
      </c>
      <c r="C40" s="27">
        <f>IF($W40="","",VLOOKUP($W40,'Lista TG(S)'!$A$9:$J$72,3))</f>
      </c>
      <c r="D40" s="28">
        <f>IF($W40="","",VLOOKUP($W40,'Lista TG(S)'!$A$9:$J$72,4))</f>
      </c>
      <c r="E40" s="30">
        <f>IF($X40="","",VLOOKUP($X40,'Lista TG(S)'!$A$9:$J$72,2))</f>
      </c>
      <c r="F40" s="30">
        <f>IF($X40="","",VLOOKUP($X40,'Lista TG(S)'!$A$9:$J$72,3))</f>
      </c>
      <c r="G40" s="31">
        <f>IF($X40="","",VLOOKUP($X40,'Lista TG(S)'!$A$9:$J$72,4))</f>
      </c>
      <c r="H40" s="45"/>
      <c r="I40" s="185">
        <f t="shared" si="5"/>
      </c>
      <c r="J40" s="238" t="str">
        <f t="shared" si="6"/>
        <v>z</v>
      </c>
      <c r="K40" s="145"/>
      <c r="L40" s="139">
        <f>IF($W40="","",VLOOKUP($W40,'Lista TG(S)'!$A$9:$J$72,8))</f>
      </c>
      <c r="M40" s="139"/>
      <c r="N40" s="139">
        <f>IF($X40="","",VLOOKUP($X40,'Lista TG(S)'!$A$9:$J$72,8))</f>
      </c>
      <c r="O40" s="139">
        <f t="shared" si="7"/>
        <v>0</v>
      </c>
      <c r="P40" s="138" t="e">
        <f t="shared" si="8"/>
        <v>#VALUE!</v>
      </c>
      <c r="Q40" s="255">
        <f>IF($W40="","",VLOOKUP($W40,'Lista TG(S)'!$A$9:$J$72,5))</f>
      </c>
      <c r="R40" s="202">
        <f>IF($W40="","",VLOOKUP($W40,'Lista TG(S)'!$A$9:$J$72,6))</f>
      </c>
      <c r="S40" s="4" t="str">
        <f t="shared" si="9"/>
        <v>, </v>
      </c>
      <c r="T40" s="4" t="str">
        <f t="shared" si="10"/>
        <v>, </v>
      </c>
      <c r="U40" s="255">
        <f>IF($X40="","",VLOOKUP($X40,'Lista TG(S)'!$A$9:$J$72,5))</f>
      </c>
      <c r="V40" s="202">
        <f>IF($X40="","",VLOOKUP($X40,'Lista TG(S)'!$A$9:$J$72,6))</f>
      </c>
      <c r="W40" s="251"/>
      <c r="X40" s="252"/>
    </row>
    <row r="41" spans="1:24" ht="15" customHeight="1" thickBot="1">
      <c r="A41" s="140">
        <v>32</v>
      </c>
      <c r="B41" s="27">
        <f>IF($W41="","",VLOOKUP($W41,'Lista TG(S)'!$A$9:$J$72,2))</f>
      </c>
      <c r="C41" s="27">
        <f>IF($W41="","",VLOOKUP($W41,'Lista TG(S)'!$A$9:$J$72,3))</f>
      </c>
      <c r="D41" s="28">
        <f>IF($W41="","",VLOOKUP($W41,'Lista TG(S)'!$A$9:$J$72,4))</f>
      </c>
      <c r="E41" s="30">
        <f>IF($X41="","",VLOOKUP($X41,'Lista TG(S)'!$A$9:$J$72,2))</f>
      </c>
      <c r="F41" s="30">
        <f>IF($X41="","",VLOOKUP($X41,'Lista TG(S)'!$A$9:$J$72,3))</f>
      </c>
      <c r="G41" s="31">
        <f>IF($X41="","",VLOOKUP($X41,'Lista TG(S)'!$A$9:$J$72,4))</f>
      </c>
      <c r="H41" s="190"/>
      <c r="I41" s="186">
        <f t="shared" si="5"/>
      </c>
      <c r="J41" s="239" t="str">
        <f t="shared" si="6"/>
        <v>z</v>
      </c>
      <c r="K41" s="146"/>
      <c r="L41" s="139">
        <f>IF($W41="","",VLOOKUP($W41,'Lista TG(S)'!$A$9:$J$72,8))</f>
      </c>
      <c r="M41" s="142"/>
      <c r="N41" s="139">
        <f>IF($X41="","",VLOOKUP($X41,'Lista TG(S)'!$A$9:$J$72,8))</f>
      </c>
      <c r="O41" s="142">
        <f t="shared" si="7"/>
        <v>0</v>
      </c>
      <c r="P41" s="141" t="e">
        <f t="shared" si="8"/>
        <v>#VALUE!</v>
      </c>
      <c r="Q41" s="255">
        <f>IF($W41="","",VLOOKUP($W41,'Lista TG(S)'!$A$9:$J$72,5))</f>
      </c>
      <c r="R41" s="202">
        <f>IF($W41="","",VLOOKUP($W41,'Lista TG(S)'!$A$9:$J$72,6))</f>
      </c>
      <c r="S41" s="4" t="str">
        <f t="shared" si="9"/>
        <v>, </v>
      </c>
      <c r="T41" s="4" t="str">
        <f t="shared" si="10"/>
        <v>, </v>
      </c>
      <c r="U41" s="255">
        <f>IF($X41="","",VLOOKUP($X41,'Lista TG(S)'!$A$9:$J$72,5))</f>
      </c>
      <c r="V41" s="202">
        <f>IF($X41="","",VLOOKUP($X41,'Lista TG(S)'!$A$9:$J$72,6))</f>
      </c>
      <c r="W41" s="251"/>
      <c r="X41" s="252"/>
    </row>
    <row r="42" spans="1:23" ht="12.75">
      <c r="A42" s="4"/>
      <c r="B42" s="4"/>
      <c r="C42" s="4"/>
      <c r="D42" s="4"/>
      <c r="E42" s="4"/>
      <c r="F42" s="4"/>
      <c r="G42" s="4"/>
      <c r="H42" s="4"/>
      <c r="I42" s="4"/>
      <c r="J42" s="4"/>
      <c r="K42" s="4"/>
      <c r="L42" s="4"/>
      <c r="M42" s="4"/>
      <c r="N42" s="4"/>
      <c r="O42" s="4"/>
      <c r="P42" s="4"/>
      <c r="Q42" s="4"/>
      <c r="R42" s="4"/>
      <c r="S42" s="4"/>
      <c r="T42" s="4"/>
      <c r="U42" s="7"/>
      <c r="V42" s="7"/>
      <c r="W42" s="7"/>
    </row>
    <row r="43" spans="1:23" ht="12.75">
      <c r="A43" s="4"/>
      <c r="B43" s="4"/>
      <c r="C43" s="4"/>
      <c r="D43" s="4"/>
      <c r="E43" s="4"/>
      <c r="F43" s="4"/>
      <c r="G43" s="4"/>
      <c r="H43" s="4"/>
      <c r="I43" s="4"/>
      <c r="J43" s="4"/>
      <c r="K43" s="4"/>
      <c r="L43" s="4"/>
      <c r="M43" s="4"/>
      <c r="N43" s="4"/>
      <c r="O43" s="4"/>
      <c r="P43" s="4"/>
      <c r="Q43" s="4"/>
      <c r="R43" s="4"/>
      <c r="S43" s="4"/>
      <c r="U43" s="7"/>
      <c r="V43" s="7"/>
      <c r="W43" s="7"/>
    </row>
    <row r="44" spans="1:23" ht="12.75">
      <c r="A44" s="4"/>
      <c r="B44" s="4"/>
      <c r="C44" s="4"/>
      <c r="D44" s="4"/>
      <c r="E44" s="4"/>
      <c r="F44" s="4"/>
      <c r="G44" s="4"/>
      <c r="H44" s="4"/>
      <c r="I44" s="4"/>
      <c r="J44" s="4"/>
      <c r="K44" s="4"/>
      <c r="L44" s="4"/>
      <c r="M44" s="4"/>
      <c r="N44" s="4"/>
      <c r="O44" s="4"/>
      <c r="P44" s="4"/>
      <c r="Q44" s="4"/>
      <c r="R44" s="4"/>
      <c r="S44" s="4"/>
      <c r="U44" s="7"/>
      <c r="V44" s="7"/>
      <c r="W44" s="7"/>
    </row>
    <row r="45" spans="1:23" ht="12.75">
      <c r="A45" s="4"/>
      <c r="B45" s="4"/>
      <c r="C45" s="4"/>
      <c r="D45" s="4"/>
      <c r="E45" s="4"/>
      <c r="F45" s="4"/>
      <c r="G45" s="4"/>
      <c r="H45" s="4"/>
      <c r="I45" s="4"/>
      <c r="J45" s="4"/>
      <c r="K45" s="4"/>
      <c r="L45" s="4"/>
      <c r="M45" s="4"/>
      <c r="N45" s="4"/>
      <c r="O45" s="4"/>
      <c r="P45" s="4"/>
      <c r="Q45" s="4"/>
      <c r="R45" s="4"/>
      <c r="S45" s="4"/>
      <c r="U45" s="7"/>
      <c r="V45" s="7"/>
      <c r="W45" s="7"/>
    </row>
    <row r="46" spans="1:23" ht="12.75">
      <c r="A46" s="4"/>
      <c r="B46" s="4"/>
      <c r="C46" s="4"/>
      <c r="D46" s="4"/>
      <c r="E46" s="4"/>
      <c r="F46" s="4"/>
      <c r="G46" s="4"/>
      <c r="H46" s="4"/>
      <c r="I46" s="4"/>
      <c r="J46" s="4"/>
      <c r="K46" s="4"/>
      <c r="L46" s="4"/>
      <c r="M46" s="4"/>
      <c r="N46" s="4"/>
      <c r="O46" s="4"/>
      <c r="P46" s="4"/>
      <c r="Q46" s="4"/>
      <c r="R46" s="4"/>
      <c r="S46" s="4"/>
      <c r="U46" s="7"/>
      <c r="V46" s="7"/>
      <c r="W46" s="7"/>
    </row>
    <row r="47" spans="1:23" ht="12.75">
      <c r="A47" s="4"/>
      <c r="B47" s="4"/>
      <c r="C47" s="4"/>
      <c r="D47" s="4"/>
      <c r="E47" s="4"/>
      <c r="F47" s="4"/>
      <c r="G47" s="4"/>
      <c r="H47" s="4"/>
      <c r="I47" s="4"/>
      <c r="J47" s="4"/>
      <c r="K47" s="4"/>
      <c r="L47" s="4"/>
      <c r="M47" s="4"/>
      <c r="N47" s="4"/>
      <c r="O47" s="4"/>
      <c r="P47" s="4"/>
      <c r="Q47" s="4"/>
      <c r="R47" s="4"/>
      <c r="S47" s="4"/>
      <c r="U47" s="7"/>
      <c r="V47" s="7"/>
      <c r="W47" s="7"/>
    </row>
    <row r="48" spans="1:23" ht="12.75">
      <c r="A48" s="4"/>
      <c r="B48" s="4"/>
      <c r="C48" s="4"/>
      <c r="D48" s="4"/>
      <c r="E48" s="4"/>
      <c r="F48" s="4"/>
      <c r="G48" s="4"/>
      <c r="H48" s="4"/>
      <c r="I48" s="4"/>
      <c r="J48" s="4"/>
      <c r="K48" s="4"/>
      <c r="L48" s="4"/>
      <c r="M48" s="4"/>
      <c r="N48" s="4"/>
      <c r="O48" s="4"/>
      <c r="P48" s="4"/>
      <c r="Q48" s="4"/>
      <c r="R48" s="4"/>
      <c r="S48" s="4"/>
      <c r="U48" s="7"/>
      <c r="V48" s="7"/>
      <c r="W48" s="7"/>
    </row>
    <row r="49" spans="1:23" ht="12.75">
      <c r="A49" s="4"/>
      <c r="B49" s="4"/>
      <c r="C49" s="4"/>
      <c r="D49" s="4"/>
      <c r="E49" s="4"/>
      <c r="F49" s="4"/>
      <c r="G49" s="4"/>
      <c r="H49" s="4"/>
      <c r="I49" s="4"/>
      <c r="J49" s="4"/>
      <c r="K49" s="4"/>
      <c r="L49" s="4"/>
      <c r="M49" s="4"/>
      <c r="N49" s="4"/>
      <c r="O49" s="4"/>
      <c r="P49" s="4"/>
      <c r="Q49" s="4"/>
      <c r="R49" s="4"/>
      <c r="S49" s="4"/>
      <c r="U49" s="7"/>
      <c r="V49" s="7"/>
      <c r="W49" s="7"/>
    </row>
    <row r="50" spans="1:23" ht="12.75">
      <c r="A50" s="4"/>
      <c r="B50" s="4"/>
      <c r="C50" s="4"/>
      <c r="D50" s="4"/>
      <c r="E50" s="4"/>
      <c r="F50" s="4"/>
      <c r="G50" s="4"/>
      <c r="H50" s="4"/>
      <c r="I50" s="4"/>
      <c r="J50" s="4"/>
      <c r="K50" s="4"/>
      <c r="L50" s="4"/>
      <c r="M50" s="4"/>
      <c r="N50" s="4"/>
      <c r="O50" s="4"/>
      <c r="P50" s="4"/>
      <c r="Q50" s="4"/>
      <c r="R50" s="4"/>
      <c r="S50" s="4"/>
      <c r="U50" s="7"/>
      <c r="V50" s="7"/>
      <c r="W50" s="7"/>
    </row>
    <row r="51" spans="1:23" ht="12.75">
      <c r="A51" s="4"/>
      <c r="B51" s="4"/>
      <c r="C51" s="4"/>
      <c r="D51" s="4"/>
      <c r="E51" s="4"/>
      <c r="F51" s="4"/>
      <c r="G51" s="4"/>
      <c r="H51" s="4"/>
      <c r="I51" s="4"/>
      <c r="J51" s="4"/>
      <c r="K51" s="4"/>
      <c r="L51" s="4"/>
      <c r="M51" s="4"/>
      <c r="N51" s="4"/>
      <c r="O51" s="4"/>
      <c r="P51" s="4"/>
      <c r="Q51" s="4"/>
      <c r="R51" s="4"/>
      <c r="S51" s="4"/>
      <c r="U51" s="7"/>
      <c r="V51" s="7"/>
      <c r="W51" s="7"/>
    </row>
    <row r="52" spans="1:23" ht="12.75">
      <c r="A52" s="4"/>
      <c r="B52" s="4"/>
      <c r="C52" s="4"/>
      <c r="D52" s="4"/>
      <c r="E52" s="4"/>
      <c r="F52" s="4"/>
      <c r="G52" s="4"/>
      <c r="H52" s="4"/>
      <c r="I52" s="4"/>
      <c r="J52" s="4"/>
      <c r="K52" s="4"/>
      <c r="L52" s="4"/>
      <c r="M52" s="4"/>
      <c r="N52" s="4"/>
      <c r="O52" s="4"/>
      <c r="P52" s="4"/>
      <c r="Q52" s="4"/>
      <c r="R52" s="4"/>
      <c r="S52" s="4"/>
      <c r="U52" s="7"/>
      <c r="V52" s="7"/>
      <c r="W52" s="7"/>
    </row>
    <row r="53" spans="1:23" ht="12.75">
      <c r="A53" s="4"/>
      <c r="B53" s="4"/>
      <c r="C53" s="4"/>
      <c r="D53" s="4"/>
      <c r="E53" s="4"/>
      <c r="F53" s="4"/>
      <c r="G53" s="4"/>
      <c r="H53" s="4"/>
      <c r="I53" s="4"/>
      <c r="J53" s="4"/>
      <c r="K53" s="4"/>
      <c r="L53" s="4"/>
      <c r="M53" s="4"/>
      <c r="N53" s="4"/>
      <c r="O53" s="4"/>
      <c r="P53" s="4"/>
      <c r="Q53" s="4"/>
      <c r="R53" s="4"/>
      <c r="S53" s="4"/>
      <c r="U53" s="7"/>
      <c r="V53" s="7"/>
      <c r="W53" s="7"/>
    </row>
    <row r="54" spans="1:23" ht="12.75">
      <c r="A54" s="4"/>
      <c r="B54" s="4"/>
      <c r="C54" s="4"/>
      <c r="D54" s="4"/>
      <c r="E54" s="4"/>
      <c r="F54" s="4"/>
      <c r="G54" s="4"/>
      <c r="H54" s="4"/>
      <c r="I54" s="4"/>
      <c r="J54" s="4"/>
      <c r="K54" s="4"/>
      <c r="L54" s="4"/>
      <c r="M54" s="4"/>
      <c r="N54" s="4"/>
      <c r="O54" s="4"/>
      <c r="P54" s="4"/>
      <c r="Q54" s="4"/>
      <c r="R54" s="4"/>
      <c r="S54" s="4"/>
      <c r="U54" s="7"/>
      <c r="V54" s="7"/>
      <c r="W54" s="7"/>
    </row>
    <row r="55" spans="1:23" ht="12.75">
      <c r="A55" s="4"/>
      <c r="B55" s="4"/>
      <c r="C55" s="4"/>
      <c r="D55" s="4"/>
      <c r="E55" s="4"/>
      <c r="F55" s="4"/>
      <c r="G55" s="4"/>
      <c r="H55" s="4"/>
      <c r="I55" s="4"/>
      <c r="J55" s="4"/>
      <c r="K55" s="4"/>
      <c r="L55" s="4"/>
      <c r="M55" s="4"/>
      <c r="N55" s="4"/>
      <c r="O55" s="4"/>
      <c r="P55" s="4"/>
      <c r="Q55" s="4"/>
      <c r="R55" s="4"/>
      <c r="S55" s="4"/>
      <c r="U55" s="7"/>
      <c r="V55" s="7"/>
      <c r="W55" s="7"/>
    </row>
    <row r="56" spans="1:23" ht="12.75">
      <c r="A56" s="4"/>
      <c r="B56" s="4"/>
      <c r="C56" s="4"/>
      <c r="D56" s="4"/>
      <c r="E56" s="4"/>
      <c r="F56" s="4"/>
      <c r="G56" s="4"/>
      <c r="H56" s="4"/>
      <c r="I56" s="4"/>
      <c r="J56" s="4"/>
      <c r="K56" s="4"/>
      <c r="L56" s="4"/>
      <c r="M56" s="4"/>
      <c r="N56" s="4"/>
      <c r="O56" s="4"/>
      <c r="P56" s="4"/>
      <c r="Q56" s="4"/>
      <c r="R56" s="4"/>
      <c r="S56" s="4"/>
      <c r="U56" s="7"/>
      <c r="V56" s="7"/>
      <c r="W56" s="7"/>
    </row>
    <row r="57" spans="1:23" ht="12.75">
      <c r="A57" s="4"/>
      <c r="B57" s="4"/>
      <c r="C57" s="4"/>
      <c r="D57" s="4"/>
      <c r="E57" s="4"/>
      <c r="F57" s="4"/>
      <c r="G57" s="4"/>
      <c r="H57" s="4"/>
      <c r="I57" s="4"/>
      <c r="J57" s="4"/>
      <c r="K57" s="4"/>
      <c r="L57" s="4"/>
      <c r="M57" s="4"/>
      <c r="N57" s="4"/>
      <c r="O57" s="4"/>
      <c r="P57" s="4"/>
      <c r="Q57" s="4"/>
      <c r="R57" s="4"/>
      <c r="S57" s="4"/>
      <c r="U57" s="7"/>
      <c r="V57" s="7"/>
      <c r="W57" s="7"/>
    </row>
    <row r="58" spans="1:23" ht="12.75">
      <c r="A58" s="4"/>
      <c r="B58" s="4"/>
      <c r="C58" s="4"/>
      <c r="D58" s="4"/>
      <c r="E58" s="4"/>
      <c r="F58" s="4"/>
      <c r="G58" s="4"/>
      <c r="H58" s="4"/>
      <c r="I58" s="4"/>
      <c r="J58" s="4"/>
      <c r="K58" s="4"/>
      <c r="L58" s="4"/>
      <c r="M58" s="4"/>
      <c r="N58" s="4"/>
      <c r="O58" s="4"/>
      <c r="P58" s="4"/>
      <c r="Q58" s="4"/>
      <c r="R58" s="4"/>
      <c r="S58" s="4"/>
      <c r="U58" s="7"/>
      <c r="V58" s="7"/>
      <c r="W58" s="7"/>
    </row>
    <row r="59" spans="1:23" ht="12.75">
      <c r="A59" s="4"/>
      <c r="B59" s="4"/>
      <c r="C59" s="4"/>
      <c r="D59" s="4"/>
      <c r="E59" s="4"/>
      <c r="F59" s="4"/>
      <c r="G59" s="4"/>
      <c r="H59" s="4"/>
      <c r="I59" s="4"/>
      <c r="J59" s="4"/>
      <c r="K59" s="4"/>
      <c r="L59" s="4"/>
      <c r="M59" s="4"/>
      <c r="N59" s="4"/>
      <c r="O59" s="4"/>
      <c r="P59" s="4"/>
      <c r="Q59" s="4"/>
      <c r="R59" s="4"/>
      <c r="S59" s="4"/>
      <c r="U59" s="7"/>
      <c r="V59" s="7"/>
      <c r="W59" s="7"/>
    </row>
    <row r="60" spans="1:23" ht="12.75">
      <c r="A60" s="4"/>
      <c r="B60" s="4"/>
      <c r="C60" s="4"/>
      <c r="D60" s="4"/>
      <c r="E60" s="4"/>
      <c r="F60" s="4"/>
      <c r="G60" s="4"/>
      <c r="H60" s="4"/>
      <c r="I60" s="4"/>
      <c r="J60" s="4"/>
      <c r="K60" s="4"/>
      <c r="L60" s="4"/>
      <c r="M60" s="4"/>
      <c r="N60" s="4"/>
      <c r="O60" s="4"/>
      <c r="P60" s="4"/>
      <c r="Q60" s="4"/>
      <c r="R60" s="4"/>
      <c r="S60" s="4"/>
      <c r="U60" s="7"/>
      <c r="V60" s="7"/>
      <c r="W60" s="7"/>
    </row>
    <row r="61" spans="1:23" ht="12.75">
      <c r="A61" s="4"/>
      <c r="B61" s="4"/>
      <c r="C61" s="4"/>
      <c r="D61" s="4"/>
      <c r="E61" s="4"/>
      <c r="F61" s="4"/>
      <c r="G61" s="4"/>
      <c r="H61" s="4"/>
      <c r="I61" s="4"/>
      <c r="J61" s="4"/>
      <c r="K61" s="4"/>
      <c r="L61" s="4"/>
      <c r="M61" s="4"/>
      <c r="N61" s="4"/>
      <c r="O61" s="4"/>
      <c r="P61" s="4"/>
      <c r="Q61" s="4"/>
      <c r="R61" s="4"/>
      <c r="S61" s="4"/>
      <c r="T61" s="4"/>
      <c r="U61" s="7"/>
      <c r="V61" s="7"/>
      <c r="W61" s="7"/>
    </row>
    <row r="62" spans="1:23" ht="12.75">
      <c r="A62" s="4"/>
      <c r="B62" s="4"/>
      <c r="C62" s="4"/>
      <c r="D62" s="4"/>
      <c r="E62" s="4"/>
      <c r="F62" s="4"/>
      <c r="G62" s="4"/>
      <c r="H62" s="4"/>
      <c r="I62" s="4"/>
      <c r="J62" s="4"/>
      <c r="K62" s="4"/>
      <c r="L62" s="4"/>
      <c r="M62" s="4"/>
      <c r="N62" s="4"/>
      <c r="O62" s="4"/>
      <c r="P62" s="4"/>
      <c r="Q62" s="4"/>
      <c r="R62" s="4"/>
      <c r="S62" s="4"/>
      <c r="T62" s="4"/>
      <c r="U62" s="7"/>
      <c r="V62" s="7"/>
      <c r="W62" s="7"/>
    </row>
  </sheetData>
  <sheetProtection/>
  <mergeCells count="6">
    <mergeCell ref="B8:D8"/>
    <mergeCell ref="E8:G8"/>
    <mergeCell ref="U8:V8"/>
    <mergeCell ref="Q8:R8"/>
    <mergeCell ref="K8:L8"/>
    <mergeCell ref="M8:N8"/>
  </mergeCells>
  <printOptions/>
  <pageMargins left="0.37401574803149606" right="0.37401574803149606" top="0.3937007874015748" bottom="0.3937007874015748" header="0" footer="0"/>
  <pageSetup horizontalDpi="300" verticalDpi="300" orientation="landscape" paperSize="9" r:id="rId4"/>
  <drawing r:id="rId3"/>
  <legacyDrawing r:id="rId2"/>
</worksheet>
</file>

<file path=xl/worksheets/sheet6.xml><?xml version="1.0" encoding="utf-8"?>
<worksheet xmlns="http://schemas.openxmlformats.org/spreadsheetml/2006/main" xmlns:r="http://schemas.openxmlformats.org/officeDocument/2006/relationships">
  <dimension ref="A1:T90"/>
  <sheetViews>
    <sheetView showZeros="0" zoomScalePageLayoutView="0" workbookViewId="0" topLeftCell="A1">
      <selection activeCell="P7" sqref="P7"/>
    </sheetView>
  </sheetViews>
  <sheetFormatPr defaultColWidth="9.140625" defaultRowHeight="12.75"/>
  <cols>
    <col min="1" max="1" width="2.28125" style="0" customWidth="1"/>
    <col min="2" max="2" width="3.28125" style="0" customWidth="1"/>
    <col min="3" max="3" width="4.28125" style="0" customWidth="1"/>
    <col min="4" max="4" width="3.7109375" style="0" customWidth="1"/>
    <col min="5" max="5" width="10.28125" style="0" customWidth="1"/>
    <col min="6" max="6" width="10.57421875" style="0" customWidth="1"/>
    <col min="7" max="7" width="12.7109375" style="0" customWidth="1"/>
    <col min="8" max="8" width="1.7109375" style="0" customWidth="1"/>
    <col min="9" max="9" width="12.7109375" style="0" customWidth="1"/>
    <col min="10" max="10" width="1.7109375" style="0" customWidth="1"/>
    <col min="11" max="11" width="12.7109375" style="0" customWidth="1"/>
    <col min="12" max="12" width="1.7109375" style="0" customWidth="1"/>
    <col min="13" max="13" width="12.7109375" style="0" customWidth="1"/>
    <col min="14" max="15" width="1.7109375" style="0" customWidth="1"/>
    <col min="18" max="18" width="0" style="0" hidden="1" customWidth="1"/>
  </cols>
  <sheetData>
    <row r="1" spans="1:20" s="1" customFormat="1" ht="19.5" customHeight="1">
      <c r="A1" s="19" t="str">
        <f>Tytuł!$C$10</f>
        <v>Mistrzostwa Województwa</v>
      </c>
      <c r="B1" s="19"/>
      <c r="C1" s="19"/>
      <c r="D1" s="19"/>
      <c r="E1" s="19"/>
      <c r="F1" s="19"/>
      <c r="G1" s="19"/>
      <c r="H1" s="20" t="s">
        <v>17</v>
      </c>
      <c r="I1" s="13" t="str">
        <f>Tytuł!$C$14</f>
        <v>Paweł Marciszewski</v>
      </c>
      <c r="J1" s="20"/>
      <c r="K1" s="13"/>
      <c r="L1" s="19"/>
      <c r="M1" s="19"/>
      <c r="N1" s="19"/>
      <c r="O1" s="19"/>
      <c r="P1" s="19"/>
      <c r="Q1" s="19"/>
      <c r="R1" s="19"/>
      <c r="S1" s="19"/>
      <c r="T1" s="19"/>
    </row>
    <row r="2" spans="1:20" ht="12.75">
      <c r="A2" s="4"/>
      <c r="B2" s="4"/>
      <c r="C2" s="4"/>
      <c r="D2" s="4"/>
      <c r="E2" s="4"/>
      <c r="F2" s="4"/>
      <c r="G2" s="4"/>
      <c r="H2" s="20" t="s">
        <v>4</v>
      </c>
      <c r="I2" s="13" t="str">
        <f>Tytuł!$G$10</f>
        <v>Skrzaty</v>
      </c>
      <c r="J2" s="20"/>
      <c r="K2" s="13"/>
      <c r="L2" s="4"/>
      <c r="M2" s="4"/>
      <c r="N2" s="4"/>
      <c r="O2" s="4"/>
      <c r="P2" s="4"/>
      <c r="Q2" s="4"/>
      <c r="R2" s="4"/>
      <c r="S2" s="4"/>
      <c r="T2" s="4"/>
    </row>
    <row r="3" spans="1:20" ht="12.75">
      <c r="A3" s="4"/>
      <c r="B3" s="4"/>
      <c r="C3" s="14" t="s">
        <v>18</v>
      </c>
      <c r="D3" s="4"/>
      <c r="E3" s="4"/>
      <c r="F3" s="4"/>
      <c r="G3" s="4"/>
      <c r="H3" s="20" t="s">
        <v>5</v>
      </c>
      <c r="I3" s="13" t="str">
        <f>Tytuł!$G$12</f>
        <v>Warszawa</v>
      </c>
      <c r="J3" s="20"/>
      <c r="K3" s="13"/>
      <c r="L3" s="4"/>
      <c r="M3" s="4"/>
      <c r="N3" s="4"/>
      <c r="O3" s="4"/>
      <c r="P3" s="4"/>
      <c r="Q3" s="4"/>
      <c r="R3" s="4"/>
      <c r="S3" s="4"/>
      <c r="T3" s="4"/>
    </row>
    <row r="4" spans="1:20" ht="12.75">
      <c r="A4" s="4"/>
      <c r="B4" s="4"/>
      <c r="C4" s="89" t="s">
        <v>50</v>
      </c>
      <c r="D4" s="4"/>
      <c r="E4" s="4"/>
      <c r="F4" s="4"/>
      <c r="G4" s="4"/>
      <c r="H4" s="20" t="s">
        <v>6</v>
      </c>
      <c r="I4" s="13" t="str">
        <f>Tytuł!$G$14</f>
        <v>18-20.05.2013</v>
      </c>
      <c r="J4" s="20"/>
      <c r="K4" s="13"/>
      <c r="L4" s="4"/>
      <c r="M4" s="4"/>
      <c r="N4" s="4"/>
      <c r="O4" s="4"/>
      <c r="P4" s="4"/>
      <c r="Q4" s="4"/>
      <c r="R4" s="4"/>
      <c r="S4" s="4"/>
      <c r="T4" s="4"/>
    </row>
    <row r="5" spans="1:20" ht="9.75" customHeight="1">
      <c r="A5" s="4"/>
      <c r="B5" s="4"/>
      <c r="C5" s="4"/>
      <c r="D5" s="4"/>
      <c r="E5" s="4"/>
      <c r="F5" s="4"/>
      <c r="G5" s="4"/>
      <c r="H5" s="4"/>
      <c r="I5" s="4"/>
      <c r="J5" s="4"/>
      <c r="K5" s="4"/>
      <c r="L5" s="4"/>
      <c r="M5" s="4"/>
      <c r="N5" s="4"/>
      <c r="O5" s="4"/>
      <c r="P5" s="4"/>
      <c r="Q5" s="4"/>
      <c r="R5" s="4"/>
      <c r="S5" s="4"/>
      <c r="T5" s="4"/>
    </row>
    <row r="6" spans="1:20" ht="9.75" customHeight="1">
      <c r="A6" s="61"/>
      <c r="B6" s="62" t="s">
        <v>20</v>
      </c>
      <c r="C6" s="62" t="s">
        <v>21</v>
      </c>
      <c r="D6" s="62" t="s">
        <v>8</v>
      </c>
      <c r="E6" s="61" t="s">
        <v>22</v>
      </c>
      <c r="F6" s="61"/>
      <c r="G6" s="62" t="s">
        <v>11</v>
      </c>
      <c r="H6" s="61"/>
      <c r="I6" s="62" t="s">
        <v>23</v>
      </c>
      <c r="J6" s="62"/>
      <c r="K6" s="62" t="s">
        <v>25</v>
      </c>
      <c r="L6" s="62"/>
      <c r="M6" s="62" t="s">
        <v>26</v>
      </c>
      <c r="N6" s="62"/>
      <c r="O6" s="61"/>
      <c r="Q6" s="4"/>
      <c r="R6" s="4"/>
      <c r="S6" s="4"/>
      <c r="T6" s="4"/>
    </row>
    <row r="7" spans="1:20" ht="6" customHeight="1">
      <c r="A7" s="63"/>
      <c r="B7" s="4"/>
      <c r="C7" s="4"/>
      <c r="D7" s="4"/>
      <c r="E7" s="4"/>
      <c r="F7" s="4"/>
      <c r="G7" s="4"/>
      <c r="H7" s="4"/>
      <c r="I7" s="4"/>
      <c r="J7" s="4"/>
      <c r="K7" s="4"/>
      <c r="L7" s="4"/>
      <c r="M7" s="4"/>
      <c r="N7" s="4"/>
      <c r="O7" s="4"/>
      <c r="P7" s="4"/>
      <c r="Q7" s="90"/>
      <c r="R7" s="4"/>
      <c r="S7" s="4"/>
      <c r="T7" s="4"/>
    </row>
    <row r="8" spans="1:20" ht="9" customHeight="1">
      <c r="A8" s="99"/>
      <c r="B8" s="100"/>
      <c r="C8" s="100"/>
      <c r="D8" s="100"/>
      <c r="E8" s="101" t="s">
        <v>243</v>
      </c>
      <c r="F8" s="102"/>
      <c r="G8" s="101" t="str">
        <f>IF($D9="","",VLOOKUP($D9,'ListaTG(D)'!$A$10:$T$41,4))</f>
        <v>MKS AM TENIS</v>
      </c>
      <c r="H8" s="7"/>
      <c r="I8" s="7"/>
      <c r="J8" s="7"/>
      <c r="K8" s="7"/>
      <c r="L8" s="7"/>
      <c r="M8" s="7"/>
      <c r="N8" s="7"/>
      <c r="O8" s="7"/>
      <c r="P8" s="4"/>
      <c r="Q8" s="67">
        <f>IF($D8="","",VLOOKUP($D8,'Lista TG(S)'!$A$9:$J$72,2))</f>
      </c>
      <c r="R8" s="104" t="str">
        <f>IF($D9="","",VLOOKUP($D9,'ListaTG(D)'!$A$10:$T$41,2))</f>
        <v>GUZOWSKI</v>
      </c>
      <c r="S8" s="4"/>
      <c r="T8" s="4"/>
    </row>
    <row r="9" spans="1:20" ht="9" customHeight="1">
      <c r="A9" s="99">
        <v>1</v>
      </c>
      <c r="B9" s="100">
        <f>IF($D9="","",VLOOKUP($D9,'ListaTG(D)'!$A$10:$T$41,8))</f>
        <v>0</v>
      </c>
      <c r="C9" s="100">
        <f>IF($D9="","",VLOOKUP($D9,'ListaTG(D)'!$A$10:$T$41,9))</f>
        <v>37</v>
      </c>
      <c r="D9" s="83">
        <v>1</v>
      </c>
      <c r="E9" s="101" t="s">
        <v>244</v>
      </c>
      <c r="F9" s="101"/>
      <c r="G9" s="101" t="str">
        <f>IF($D9="","",VLOOKUP($D9,'ListaTG(D)'!$A$10:$T$41,7))</f>
        <v>MKS AM TENIS</v>
      </c>
      <c r="H9" s="179"/>
      <c r="I9" s="98"/>
      <c r="J9" s="104"/>
      <c r="K9" s="104"/>
      <c r="L9" s="104"/>
      <c r="M9" s="104"/>
      <c r="N9" s="104"/>
      <c r="O9" s="104"/>
      <c r="P9" s="67"/>
      <c r="Q9" s="67"/>
      <c r="R9" s="104" t="str">
        <f>IF($D9="","",VLOOKUP($D9,'ListaTG(D)'!$A$10:$T$41,5))</f>
        <v>RZĄDKOWSKI</v>
      </c>
      <c r="S9" s="4"/>
      <c r="T9" s="4"/>
    </row>
    <row r="10" spans="1:20" ht="9" customHeight="1">
      <c r="A10" s="72"/>
      <c r="B10" s="84"/>
      <c r="C10" s="84"/>
      <c r="D10" s="153"/>
      <c r="E10" s="68"/>
      <c r="F10" s="68"/>
      <c r="G10" s="68"/>
      <c r="H10" s="180"/>
      <c r="I10" s="192" t="str">
        <f>UPPER(IF(OR(H11="a",H11="as"),R8,IF(OR(H11="b",H11="bs"),R12,"")))</f>
        <v>GUZOWSKI</v>
      </c>
      <c r="J10" s="179"/>
      <c r="K10" s="104"/>
      <c r="L10" s="104"/>
      <c r="M10" s="104"/>
      <c r="N10" s="104"/>
      <c r="O10" s="104"/>
      <c r="P10" s="67"/>
      <c r="Q10" s="67">
        <f>IF($D10="","",VLOOKUP($D10,'Lista TG(S)'!$A$9:$J$72,2))</f>
      </c>
      <c r="R10" s="4"/>
      <c r="S10" s="4"/>
      <c r="T10" s="4"/>
    </row>
    <row r="11" spans="1:20" ht="9" customHeight="1">
      <c r="A11" s="99"/>
      <c r="B11" s="105"/>
      <c r="C11" s="105"/>
      <c r="D11" s="105"/>
      <c r="E11" s="104"/>
      <c r="F11" s="104"/>
      <c r="G11" s="104"/>
      <c r="H11" s="194" t="s">
        <v>74</v>
      </c>
      <c r="I11" s="193" t="str">
        <f>UPPER(IF(OR(H11="a",H11="as"),R9,IF(OR(H11="b",H11="bs"),R13,"")))</f>
        <v>RZĄDKOWSKI</v>
      </c>
      <c r="J11" s="179"/>
      <c r="K11" s="98"/>
      <c r="L11" s="104"/>
      <c r="M11" s="104"/>
      <c r="N11" s="104"/>
      <c r="O11" s="104"/>
      <c r="P11" s="67"/>
      <c r="Q11" s="76"/>
      <c r="R11" s="4"/>
      <c r="S11" s="4"/>
      <c r="T11" s="4"/>
    </row>
    <row r="12" spans="1:20" ht="9" customHeight="1">
      <c r="A12" s="99"/>
      <c r="B12" s="105"/>
      <c r="C12" s="105"/>
      <c r="D12" s="106"/>
      <c r="E12" s="104" t="s">
        <v>241</v>
      </c>
      <c r="F12" s="102"/>
      <c r="G12" s="104">
        <f>IF($D13="","",VLOOKUP($D13,'ListaTG(D)'!$A$10:$T$41,4))</f>
      </c>
      <c r="H12" s="181"/>
      <c r="I12" s="68"/>
      <c r="J12" s="206">
        <f>IF(OR(H11="a",H11="as"),D9,IF(OR(H11="b",H11="bs"),D13,""))</f>
        <v>1</v>
      </c>
      <c r="K12" s="207">
        <f>IF(OR(H11="a",H11="as"),D13,IF(OR(H11="b",H11="bs"),D9,""))</f>
        <v>0</v>
      </c>
      <c r="L12" s="179"/>
      <c r="M12" s="104"/>
      <c r="N12" s="104"/>
      <c r="O12" s="104"/>
      <c r="P12" s="67"/>
      <c r="Q12" s="67">
        <f>IF($D12="","",VLOOKUP($D12,'Lista TG(S)'!$A$9:$J$72,2))</f>
      </c>
      <c r="R12" s="104">
        <f>IF($D13="","",VLOOKUP($D13,'ListaTG(D)'!$A$10:$T$41,2))</f>
      </c>
      <c r="S12" s="4"/>
      <c r="T12" s="4"/>
    </row>
    <row r="13" spans="1:20" ht="9" customHeight="1">
      <c r="A13" s="74">
        <v>2</v>
      </c>
      <c r="B13" s="105">
        <f>IF($D13="","",VLOOKUP($D13,'ListaTG(D)'!$A$10:$T$41,8))</f>
      </c>
      <c r="C13" s="105">
        <f>IF($D13="","",VLOOKUP($D13,'ListaTG(D)'!$A$10:$T$41,9))</f>
      </c>
      <c r="D13" s="256"/>
      <c r="E13" s="104" t="s">
        <v>241</v>
      </c>
      <c r="F13" s="104"/>
      <c r="G13" s="104">
        <f>IF($D13="","",VLOOKUP($D13,'ListaTG(D)'!$A$10:$T$41,7))</f>
      </c>
      <c r="H13" s="182"/>
      <c r="I13" s="98"/>
      <c r="J13" s="181"/>
      <c r="K13" s="104"/>
      <c r="L13" s="179"/>
      <c r="M13" s="104"/>
      <c r="N13" s="104"/>
      <c r="O13" s="104"/>
      <c r="P13" s="67"/>
      <c r="Q13" s="76"/>
      <c r="R13" s="104">
        <f>IF($D13="","",VLOOKUP($D13,'ListaTG(D)'!$A$10:$T$41,5))</f>
      </c>
      <c r="S13" s="4"/>
      <c r="T13" s="4"/>
    </row>
    <row r="14" spans="1:20" ht="9" customHeight="1">
      <c r="A14" s="99"/>
      <c r="B14" s="84"/>
      <c r="C14" s="84"/>
      <c r="D14" s="257"/>
      <c r="E14" s="68"/>
      <c r="F14" s="68"/>
      <c r="G14" s="68"/>
      <c r="H14" s="179"/>
      <c r="I14" s="104"/>
      <c r="J14" s="181"/>
      <c r="K14" s="192" t="str">
        <f>UPPER(IF(OR(J15="a",J15="as"),I10,IF(OR(J15="b",J15="bs"),I18,"")))</f>
        <v>GUZOWSKI</v>
      </c>
      <c r="L14" s="179"/>
      <c r="M14" s="104"/>
      <c r="N14" s="104"/>
      <c r="O14" s="104"/>
      <c r="P14" s="67"/>
      <c r="Q14" s="67">
        <f>IF($D14="","",VLOOKUP($D14,'Lista TG(S)'!$A$9:$J$72,2))</f>
      </c>
      <c r="R14" s="4"/>
      <c r="S14" s="4"/>
      <c r="T14" s="4"/>
    </row>
    <row r="15" spans="1:20" ht="9" customHeight="1">
      <c r="A15" s="99"/>
      <c r="B15" s="105"/>
      <c r="C15" s="105"/>
      <c r="D15" s="257"/>
      <c r="E15" s="104"/>
      <c r="F15" s="104"/>
      <c r="G15" s="104"/>
      <c r="H15" s="179"/>
      <c r="I15" s="104"/>
      <c r="J15" s="194" t="s">
        <v>28</v>
      </c>
      <c r="K15" s="193" t="str">
        <f>UPPER(IF(OR(J15="a",J15="as"),I11,IF(OR(J15="b",J15="bs"),I19,"")))</f>
        <v>RZĄDKOWSKI</v>
      </c>
      <c r="L15" s="179"/>
      <c r="M15" s="98"/>
      <c r="N15" s="104"/>
      <c r="O15" s="104"/>
      <c r="P15" s="67"/>
      <c r="Q15" s="76"/>
      <c r="R15" s="4"/>
      <c r="S15" s="4"/>
      <c r="T15" s="4"/>
    </row>
    <row r="16" spans="1:20" ht="9" customHeight="1">
      <c r="A16" s="99"/>
      <c r="B16" s="105"/>
      <c r="C16" s="105"/>
      <c r="D16" s="257"/>
      <c r="E16" s="104" t="s">
        <v>252</v>
      </c>
      <c r="F16" s="102"/>
      <c r="G16" s="104" t="str">
        <f>IF($D17="","",VLOOKUP($D17,'ListaTG(D)'!$A$10:$T$41,4))</f>
        <v>WTS DESKI</v>
      </c>
      <c r="H16" s="179"/>
      <c r="I16" s="104"/>
      <c r="J16" s="194"/>
      <c r="K16" s="68" t="s">
        <v>278</v>
      </c>
      <c r="L16" s="206">
        <f>IF(OR(J15="a",J15="as"),J12,IF(OR(J15="b",J15="bs"),J20,""))</f>
        <v>1</v>
      </c>
      <c r="M16" s="207">
        <f>IF(OR(J15="a",J15="as"),J20,IF(OR(J15="b",J15="bs"),J12,""))</f>
        <v>5</v>
      </c>
      <c r="N16" s="104"/>
      <c r="O16" s="104"/>
      <c r="P16" s="67"/>
      <c r="Q16" s="67">
        <f>IF($D16="","",VLOOKUP($D16,'Lista TG(S)'!$A$9:$J$72,2))</f>
      </c>
      <c r="R16" s="104" t="str">
        <f>IF($D17="","",VLOOKUP($D17,'ListaTG(D)'!$A$10:$T$41,2))</f>
        <v>FRANKOWSKI</v>
      </c>
      <c r="S16" s="4"/>
      <c r="T16" s="4"/>
    </row>
    <row r="17" spans="1:20" ht="9" customHeight="1">
      <c r="A17" s="99">
        <v>3</v>
      </c>
      <c r="B17" s="105">
        <f>IF($D17="","",VLOOKUP($D17,'ListaTG(D)'!$A$10:$T$41,8))</f>
        <v>0</v>
      </c>
      <c r="C17" s="105">
        <f>IF($D17="","",VLOOKUP($D17,'ListaTG(D)'!$A$10:$T$41,9))</f>
        <v>205</v>
      </c>
      <c r="D17" s="256">
        <v>5</v>
      </c>
      <c r="E17" s="104" t="s">
        <v>253</v>
      </c>
      <c r="F17" s="104"/>
      <c r="G17" s="104" t="str">
        <f>IF($D17="","",VLOOKUP($D17,'ListaTG(D)'!$A$10:$T$41,7))</f>
        <v>WTS DESKI</v>
      </c>
      <c r="H17" s="179"/>
      <c r="I17" s="98"/>
      <c r="J17" s="181"/>
      <c r="K17" s="104"/>
      <c r="L17" s="181"/>
      <c r="M17" s="104"/>
      <c r="N17" s="104"/>
      <c r="O17" s="104"/>
      <c r="P17" s="67"/>
      <c r="Q17" s="76"/>
      <c r="R17" s="104" t="str">
        <f>IF($D17="","",VLOOKUP($D17,'ListaTG(D)'!$A$10:$T$41,5))</f>
        <v>MICHAŁOWSKI</v>
      </c>
      <c r="S17" s="4"/>
      <c r="T17" s="4"/>
    </row>
    <row r="18" spans="1:20" ht="9" customHeight="1">
      <c r="A18" s="72"/>
      <c r="B18" s="84"/>
      <c r="C18" s="84"/>
      <c r="D18" s="258"/>
      <c r="E18" s="68"/>
      <c r="F18" s="68"/>
      <c r="G18" s="68"/>
      <c r="H18" s="180"/>
      <c r="I18" s="192" t="str">
        <f>UPPER(IF(OR(H19="a",H19="as"),R16,IF(OR(H19="b",H19="bs"),R20,"")))</f>
        <v>FRANKOWSKI</v>
      </c>
      <c r="J18" s="181"/>
      <c r="K18" s="104"/>
      <c r="L18" s="181"/>
      <c r="M18" s="104"/>
      <c r="N18" s="104"/>
      <c r="O18" s="104"/>
      <c r="P18" s="67"/>
      <c r="Q18" s="67">
        <f>IF($D18="","",VLOOKUP($D18,'Lista TG(S)'!$A$9:$J$72,2))</f>
      </c>
      <c r="R18" s="4"/>
      <c r="S18" s="4"/>
      <c r="T18" s="4"/>
    </row>
    <row r="19" spans="1:20" ht="9" customHeight="1">
      <c r="A19" s="99"/>
      <c r="B19" s="105"/>
      <c r="C19" s="105"/>
      <c r="D19" s="257"/>
      <c r="E19" s="104"/>
      <c r="F19" s="104"/>
      <c r="G19" s="104"/>
      <c r="H19" s="194" t="s">
        <v>74</v>
      </c>
      <c r="I19" s="193" t="str">
        <f>UPPER(IF(OR(H19="a",H19="as"),R17,IF(OR(H19="b",H19="bs"),R21,"")))</f>
        <v>MICHAŁOWSKI</v>
      </c>
      <c r="J19" s="200"/>
      <c r="K19" s="156"/>
      <c r="L19" s="181"/>
      <c r="M19" s="104"/>
      <c r="N19" s="104"/>
      <c r="O19" s="104"/>
      <c r="P19" s="67"/>
      <c r="Q19" s="76"/>
      <c r="R19" s="4"/>
      <c r="S19" s="4"/>
      <c r="T19" s="4"/>
    </row>
    <row r="20" spans="1:20" ht="9" customHeight="1">
      <c r="A20" s="99"/>
      <c r="B20" s="105"/>
      <c r="C20" s="105"/>
      <c r="D20" s="257"/>
      <c r="E20" s="104" t="s">
        <v>227</v>
      </c>
      <c r="F20" s="102"/>
      <c r="G20" s="104" t="str">
        <f>IF($D21="","",VLOOKUP($D21,'ListaTG(D)'!$A$10:$T$41,4))</f>
        <v>NST</v>
      </c>
      <c r="H20" s="181"/>
      <c r="I20" s="104"/>
      <c r="J20" s="208">
        <f>IF(OR(H19="a",H19="as"),D17,IF(OR(H19="b",H19="bs"),D21,""))</f>
        <v>5</v>
      </c>
      <c r="K20" s="209">
        <f>IF(OR(H19="a",H19="as"),D21,IF(OR(H19="b",H19="bs"),D17,""))</f>
        <v>10</v>
      </c>
      <c r="L20" s="181"/>
      <c r="M20" s="104"/>
      <c r="N20" s="104"/>
      <c r="O20" s="104"/>
      <c r="P20" s="67"/>
      <c r="Q20" s="67">
        <f>IF($D20="","",VLOOKUP($D20,'Lista TG(S)'!$A$9:$J$72,2))</f>
      </c>
      <c r="R20" s="104" t="str">
        <f>IF($D21="","",VLOOKUP($D21,'ListaTG(D)'!$A$10:$T$41,2))</f>
        <v>ZYGMUNT</v>
      </c>
      <c r="S20" s="4"/>
      <c r="T20" s="4"/>
    </row>
    <row r="21" spans="1:20" ht="9" customHeight="1">
      <c r="A21" s="74">
        <v>4</v>
      </c>
      <c r="B21" s="105">
        <f>IF($D21="","",VLOOKUP($D21,'ListaTG(D)'!$A$10:$T$41,8))</f>
        <v>0</v>
      </c>
      <c r="C21" s="105">
        <f>IF($D21="","",VLOOKUP($D21,'ListaTG(D)'!$A$10:$T$41,9))</f>
        <v>999</v>
      </c>
      <c r="D21" s="256">
        <v>10</v>
      </c>
      <c r="E21" s="104" t="s">
        <v>227</v>
      </c>
      <c r="F21" s="104"/>
      <c r="G21" s="104" t="str">
        <f>IF($D21="","",VLOOKUP($D21,'ListaTG(D)'!$A$10:$T$41,7))</f>
        <v>NST</v>
      </c>
      <c r="H21" s="182"/>
      <c r="I21" s="98"/>
      <c r="J21" s="179"/>
      <c r="K21" s="104"/>
      <c r="L21" s="181"/>
      <c r="M21" s="104"/>
      <c r="N21" s="104"/>
      <c r="O21" s="104"/>
      <c r="P21" s="67"/>
      <c r="Q21" s="76"/>
      <c r="R21" s="104" t="str">
        <f>IF($D21="","",VLOOKUP($D21,'ListaTG(D)'!$A$10:$T$41,5))</f>
        <v>WAJDEMAJER</v>
      </c>
      <c r="S21" s="4"/>
      <c r="T21" s="4"/>
    </row>
    <row r="22" spans="1:20" ht="9" customHeight="1">
      <c r="A22" s="99"/>
      <c r="B22" s="111"/>
      <c r="C22" s="111"/>
      <c r="D22" s="100"/>
      <c r="E22" s="112"/>
      <c r="F22" s="112"/>
      <c r="G22" s="112"/>
      <c r="H22" s="179"/>
      <c r="I22" s="104"/>
      <c r="J22" s="179"/>
      <c r="K22" s="104"/>
      <c r="L22" s="181"/>
      <c r="M22" s="192" t="str">
        <f>UPPER(IF(OR(L23="a",L23="as"),K14,IF(OR(L23="b",L23="bs"),K30,"")))</f>
        <v>GUZOWSKI</v>
      </c>
      <c r="N22" s="104"/>
      <c r="O22" s="104"/>
      <c r="P22" s="67"/>
      <c r="Q22" s="67">
        <f>IF($D22="","",VLOOKUP($D22,'Lista TG(S)'!$A$9:$J$72,2))</f>
      </c>
      <c r="R22" s="4"/>
      <c r="S22" s="4"/>
      <c r="T22" s="4"/>
    </row>
    <row r="23" spans="1:20" ht="9" customHeight="1">
      <c r="A23" s="99"/>
      <c r="B23" s="105"/>
      <c r="C23" s="105"/>
      <c r="D23" s="105"/>
      <c r="E23" s="104"/>
      <c r="F23" s="104"/>
      <c r="G23" s="104"/>
      <c r="H23" s="179"/>
      <c r="I23" s="104"/>
      <c r="J23" s="179"/>
      <c r="K23" s="179"/>
      <c r="L23" s="194" t="s">
        <v>74</v>
      </c>
      <c r="M23" s="193" t="str">
        <f>UPPER(IF(OR(L23="a",L23="as"),K15,IF(OR(L23="b",L23="bs"),K31,"")))</f>
        <v>RZĄDKOWSKI</v>
      </c>
      <c r="N23" s="179"/>
      <c r="O23" s="104"/>
      <c r="P23" s="67"/>
      <c r="Q23" s="76"/>
      <c r="R23" s="4"/>
      <c r="S23" s="4"/>
      <c r="T23" s="4"/>
    </row>
    <row r="24" spans="1:20" ht="9" customHeight="1">
      <c r="A24" s="99"/>
      <c r="B24" s="100"/>
      <c r="C24" s="100"/>
      <c r="D24" s="100"/>
      <c r="E24" s="101" t="s">
        <v>247</v>
      </c>
      <c r="F24" s="102"/>
      <c r="G24" s="101" t="str">
        <f>IF($D25="","",VLOOKUP($D25,'ListaTG(D)'!$A$10:$T$41,4))</f>
        <v>MKS AM TENIS</v>
      </c>
      <c r="H24" s="179"/>
      <c r="I24" s="104"/>
      <c r="J24" s="179"/>
      <c r="K24" s="104"/>
      <c r="L24" s="194"/>
      <c r="M24" s="68" t="s">
        <v>285</v>
      </c>
      <c r="N24" s="206">
        <f>IF(OR(L23="a",L23="as"),L16,IF(OR(L23="b",L23="bs"),L32,""))</f>
        <v>1</v>
      </c>
      <c r="O24" s="207">
        <f>IF(OR(L23="a",L23="as"),L32,IF(OR(L23="b",L23="bs"),L16,""))</f>
        <v>3</v>
      </c>
      <c r="P24" s="67"/>
      <c r="Q24" s="67">
        <f>IF($D24="","",VLOOKUP($D24,'Lista TG(S)'!$A$9:$J$72,2))</f>
      </c>
      <c r="R24" s="104" t="str">
        <f>IF($D25="","",VLOOKUP($D25,'ListaTG(D)'!$A$10:$T$41,2))</f>
        <v>FILOCHOWSKI</v>
      </c>
      <c r="S24" s="4"/>
      <c r="T24" s="4"/>
    </row>
    <row r="25" spans="1:20" ht="9" customHeight="1">
      <c r="A25" s="99">
        <v>5</v>
      </c>
      <c r="B25" s="100">
        <f>IF($D25="","",VLOOKUP($D25,'ListaTG(D)'!$A$10:$T$41,8))</f>
        <v>0</v>
      </c>
      <c r="C25" s="100">
        <f>IF($D25="","",VLOOKUP($D25,'ListaTG(D)'!$A$10:$T$41,9))</f>
        <v>129</v>
      </c>
      <c r="D25" s="83">
        <v>3</v>
      </c>
      <c r="E25" s="101" t="s">
        <v>248</v>
      </c>
      <c r="F25" s="101"/>
      <c r="G25" s="101" t="str">
        <f>IF($D25="","",VLOOKUP($D25,'ListaTG(D)'!$A$10:$T$41,7))</f>
        <v>MKS AM TENIS</v>
      </c>
      <c r="H25" s="179"/>
      <c r="I25" s="98"/>
      <c r="J25" s="179"/>
      <c r="K25" s="104"/>
      <c r="L25" s="181"/>
      <c r="M25" s="104"/>
      <c r="N25" s="183"/>
      <c r="O25" s="104"/>
      <c r="P25" s="67"/>
      <c r="Q25" s="76"/>
      <c r="R25" s="104" t="str">
        <f>IF($D25="","",VLOOKUP($D25,'ListaTG(D)'!$A$10:$T$41,5))</f>
        <v>CICHACKI</v>
      </c>
      <c r="S25" s="4"/>
      <c r="T25" s="4"/>
    </row>
    <row r="26" spans="1:20" ht="9" customHeight="1">
      <c r="A26" s="72"/>
      <c r="B26" s="84"/>
      <c r="C26" s="84"/>
      <c r="D26" s="153"/>
      <c r="E26" s="68"/>
      <c r="F26" s="68"/>
      <c r="G26" s="68"/>
      <c r="H26" s="180"/>
      <c r="I26" s="192" t="str">
        <f>UPPER(IF(OR(H27="a",H27="as"),R24,IF(OR(H27="b",H27="bs"),R28,"")))</f>
        <v>FILOCHOWSKI</v>
      </c>
      <c r="J26" s="179"/>
      <c r="K26" s="104"/>
      <c r="L26" s="181"/>
      <c r="M26" s="104"/>
      <c r="N26" s="183"/>
      <c r="O26" s="104"/>
      <c r="P26" s="67"/>
      <c r="Q26" s="67">
        <f>IF($D26="","",VLOOKUP($D26,'Lista TG(S)'!$A$9:$J$72,2))</f>
      </c>
      <c r="R26" s="4"/>
      <c r="S26" s="4"/>
      <c r="T26" s="4"/>
    </row>
    <row r="27" spans="1:20" ht="9" customHeight="1">
      <c r="A27" s="99"/>
      <c r="B27" s="105"/>
      <c r="C27" s="105"/>
      <c r="D27" s="105"/>
      <c r="E27" s="104"/>
      <c r="F27" s="104"/>
      <c r="G27" s="104"/>
      <c r="H27" s="194" t="s">
        <v>74</v>
      </c>
      <c r="I27" s="193" t="str">
        <f>UPPER(IF(OR(H27="a",H27="as"),R25,IF(OR(H27="b",H27="bs"),R29,"")))</f>
        <v>CICHACKI</v>
      </c>
      <c r="J27" s="179"/>
      <c r="K27" s="98"/>
      <c r="L27" s="181"/>
      <c r="M27" s="104"/>
      <c r="N27" s="183"/>
      <c r="O27" s="104"/>
      <c r="P27" s="67"/>
      <c r="Q27" s="76"/>
      <c r="R27" s="4"/>
      <c r="S27" s="4"/>
      <c r="T27" s="4"/>
    </row>
    <row r="28" spans="1:20" ht="9" customHeight="1">
      <c r="A28" s="99"/>
      <c r="B28" s="105"/>
      <c r="C28" s="105"/>
      <c r="D28" s="106"/>
      <c r="E28" s="104" t="s">
        <v>227</v>
      </c>
      <c r="F28" s="102"/>
      <c r="G28" s="104" t="str">
        <f>IF($D29="","",VLOOKUP($D29,'ListaTG(D)'!$A$10:$T$41,4))</f>
        <v>NST</v>
      </c>
      <c r="H28" s="181"/>
      <c r="I28" s="68"/>
      <c r="J28" s="206">
        <f>IF(OR(H27="a",H27="as"),D25,IF(OR(H27="b",H27="bs"),D29,""))</f>
        <v>3</v>
      </c>
      <c r="K28" s="207">
        <f>IF(OR(H27="a",H27="as"),D29,IF(OR(H27="b",H27="bs"),D25,""))</f>
        <v>10</v>
      </c>
      <c r="L28" s="181"/>
      <c r="M28" s="104"/>
      <c r="N28" s="183"/>
      <c r="O28" s="104"/>
      <c r="P28" s="67"/>
      <c r="Q28" s="67">
        <f>IF($D28="","",VLOOKUP($D28,'Lista TG(S)'!$A$9:$J$72,2))</f>
      </c>
      <c r="R28" s="104" t="str">
        <f>IF($D29="","",VLOOKUP($D29,'ListaTG(D)'!$A$10:$T$41,2))</f>
        <v>ZYGMUNT</v>
      </c>
      <c r="S28" s="4"/>
      <c r="T28" s="4"/>
    </row>
    <row r="29" spans="1:20" ht="9" customHeight="1">
      <c r="A29" s="74">
        <v>6</v>
      </c>
      <c r="B29" s="105">
        <f>IF($D29="","",VLOOKUP($D29,'ListaTG(D)'!$A$10:$T$41,8))</f>
        <v>0</v>
      </c>
      <c r="C29" s="105">
        <f>IF($D29="","",VLOOKUP($D29,'ListaTG(D)'!$A$10:$T$41,9))</f>
        <v>999</v>
      </c>
      <c r="D29" s="256">
        <v>10</v>
      </c>
      <c r="E29" s="104" t="s">
        <v>227</v>
      </c>
      <c r="F29" s="104"/>
      <c r="G29" s="104" t="str">
        <f>IF($D29="","",VLOOKUP($D29,'ListaTG(D)'!$A$10:$T$41,7))</f>
        <v>NST</v>
      </c>
      <c r="H29" s="182"/>
      <c r="I29" s="98"/>
      <c r="J29" s="181"/>
      <c r="K29" s="104"/>
      <c r="L29" s="181"/>
      <c r="M29" s="104"/>
      <c r="N29" s="183"/>
      <c r="O29" s="104"/>
      <c r="P29" s="67"/>
      <c r="Q29" s="76"/>
      <c r="R29" s="104" t="str">
        <f>IF($D29="","",VLOOKUP($D29,'ListaTG(D)'!$A$10:$T$41,5))</f>
        <v>WAJDEMAJER</v>
      </c>
      <c r="S29" s="4"/>
      <c r="T29" s="4"/>
    </row>
    <row r="30" spans="1:20" ht="9" customHeight="1">
      <c r="A30" s="99"/>
      <c r="B30" s="84"/>
      <c r="C30" s="84"/>
      <c r="D30" s="257"/>
      <c r="E30" s="68"/>
      <c r="F30" s="68"/>
      <c r="G30" s="68"/>
      <c r="H30" s="179"/>
      <c r="I30" s="104"/>
      <c r="J30" s="181"/>
      <c r="K30" s="192" t="str">
        <f>UPPER(IF(OR(J31="a",J31="as"),I26,IF(OR(J31="b",J31="bs"),I34,"")))</f>
        <v>FILOCHOWSKI</v>
      </c>
      <c r="L30" s="181"/>
      <c r="M30" s="104"/>
      <c r="N30" s="183"/>
      <c r="O30" s="104"/>
      <c r="P30" s="67"/>
      <c r="Q30" s="67">
        <f>IF($D30="","",VLOOKUP($D30,'Lista TG(S)'!$A$9:$J$72,2))</f>
      </c>
      <c r="R30" s="4"/>
      <c r="S30" s="4"/>
      <c r="T30" s="4"/>
    </row>
    <row r="31" spans="1:20" ht="9" customHeight="1">
      <c r="A31" s="99"/>
      <c r="B31" s="105"/>
      <c r="C31" s="105"/>
      <c r="D31" s="257"/>
      <c r="E31" s="104"/>
      <c r="F31" s="104"/>
      <c r="G31" s="104"/>
      <c r="H31" s="179"/>
      <c r="I31" s="104"/>
      <c r="J31" s="194" t="s">
        <v>28</v>
      </c>
      <c r="K31" s="193" t="str">
        <f>UPPER(IF(OR(J31="a",J31="as"),I27,IF(OR(J31="b",J31="bs"),I35,"")))</f>
        <v>CICHACKI</v>
      </c>
      <c r="L31" s="182"/>
      <c r="M31" s="107"/>
      <c r="N31" s="183"/>
      <c r="O31" s="104"/>
      <c r="P31" s="67"/>
      <c r="Q31" s="76"/>
      <c r="R31" s="4"/>
      <c r="S31" s="4"/>
      <c r="T31" s="4"/>
    </row>
    <row r="32" spans="1:20" ht="9" customHeight="1">
      <c r="A32" s="99"/>
      <c r="B32" s="105"/>
      <c r="C32" s="105"/>
      <c r="D32" s="257"/>
      <c r="E32" s="104" t="s">
        <v>254</v>
      </c>
      <c r="F32" s="102"/>
      <c r="G32" s="104" t="str">
        <f>IF($D33="","",VLOOKUP($D33,'ListaTG(D)'!$A$10:$T$41,4))</f>
        <v>MKS AM TENIS</v>
      </c>
      <c r="H32" s="179"/>
      <c r="I32" s="104"/>
      <c r="J32" s="194"/>
      <c r="K32" s="104" t="s">
        <v>266</v>
      </c>
      <c r="L32" s="208">
        <f>IF(OR(J31="a",J31="as"),J28,IF(OR(J31="b",J31="bs"),J36,""))</f>
        <v>3</v>
      </c>
      <c r="M32" s="209">
        <f>IF(OR(J31="a",J31="as"),J36,IF(OR(J31="b",J31="bs"),J28,""))</f>
        <v>6</v>
      </c>
      <c r="N32" s="183"/>
      <c r="O32" s="104"/>
      <c r="P32" s="67"/>
      <c r="Q32" s="67">
        <f>IF($D32="","",VLOOKUP($D32,'Lista TG(S)'!$A$9:$J$72,2))</f>
      </c>
      <c r="R32" s="104" t="str">
        <f>IF($D33="","",VLOOKUP($D33,'ListaTG(D)'!$A$10:$T$41,2))</f>
        <v>OKOŃSKI</v>
      </c>
      <c r="S32" s="4"/>
      <c r="T32" s="4"/>
    </row>
    <row r="33" spans="1:20" ht="9" customHeight="1">
      <c r="A33" s="99">
        <v>7</v>
      </c>
      <c r="B33" s="105">
        <f>IF($D33="","",VLOOKUP($D33,'ListaTG(D)'!$A$10:$T$41,8))</f>
        <v>0</v>
      </c>
      <c r="C33" s="105">
        <f>IF($D33="","",VLOOKUP($D33,'ListaTG(D)'!$A$10:$T$41,9))</f>
        <v>227</v>
      </c>
      <c r="D33" s="256">
        <v>6</v>
      </c>
      <c r="E33" s="104" t="s">
        <v>255</v>
      </c>
      <c r="F33" s="104"/>
      <c r="G33" s="104" t="str">
        <f>IF($D33="","",VLOOKUP($D33,'ListaTG(D)'!$A$10:$T$41,7))</f>
        <v>MKS AM TENIS</v>
      </c>
      <c r="H33" s="179"/>
      <c r="I33" s="98"/>
      <c r="J33" s="194"/>
      <c r="K33" s="104"/>
      <c r="L33" s="179"/>
      <c r="M33" s="104"/>
      <c r="N33" s="183"/>
      <c r="O33" s="104"/>
      <c r="P33" s="67"/>
      <c r="Q33" s="76"/>
      <c r="R33" s="104" t="str">
        <f>IF($D33="","",VLOOKUP($D33,'ListaTG(D)'!$A$10:$T$41,5))</f>
        <v>WOJTYŃSKI</v>
      </c>
      <c r="S33" s="4"/>
      <c r="T33" s="4"/>
    </row>
    <row r="34" spans="1:20" ht="9" customHeight="1">
      <c r="A34" s="72"/>
      <c r="B34" s="84"/>
      <c r="C34" s="84"/>
      <c r="D34" s="258"/>
      <c r="E34" s="68"/>
      <c r="F34" s="68"/>
      <c r="G34" s="68"/>
      <c r="H34" s="180"/>
      <c r="I34" s="192" t="str">
        <f>UPPER(IF(OR(H35="a",H35="as"),R32,IF(OR(H35="b",H35="bs"),R36,"")))</f>
        <v>OKOŃSKI</v>
      </c>
      <c r="J34" s="181"/>
      <c r="K34" s="104"/>
      <c r="L34" s="179"/>
      <c r="M34" s="104"/>
      <c r="N34" s="183"/>
      <c r="O34" s="104"/>
      <c r="P34" s="67"/>
      <c r="Q34" s="67">
        <f>IF($D34="","",VLOOKUP($D34,'Lista TG(S)'!$A$9:$J$72,2))</f>
      </c>
      <c r="R34" s="4"/>
      <c r="S34" s="4"/>
      <c r="T34" s="4"/>
    </row>
    <row r="35" spans="1:20" ht="9" customHeight="1">
      <c r="A35" s="99"/>
      <c r="B35" s="105"/>
      <c r="C35" s="105"/>
      <c r="D35" s="257"/>
      <c r="E35" s="104"/>
      <c r="F35" s="104"/>
      <c r="G35" s="104"/>
      <c r="H35" s="194" t="s">
        <v>228</v>
      </c>
      <c r="I35" s="193" t="str">
        <f>UPPER(IF(OR(H35="a",H35="as"),R33,IF(OR(H35="b",H35="bs"),R37,"")))</f>
        <v>WOJTYŃSKI</v>
      </c>
      <c r="J35" s="182"/>
      <c r="K35" s="98"/>
      <c r="L35" s="179"/>
      <c r="M35" s="104"/>
      <c r="N35" s="183"/>
      <c r="O35" s="104"/>
      <c r="P35" s="67"/>
      <c r="Q35" s="76"/>
      <c r="R35" s="4"/>
      <c r="S35" s="4"/>
      <c r="T35" s="4"/>
    </row>
    <row r="36" spans="1:20" ht="9" customHeight="1">
      <c r="A36" s="99"/>
      <c r="B36" s="105"/>
      <c r="C36" s="105"/>
      <c r="D36" s="257"/>
      <c r="E36" s="104" t="s">
        <v>256</v>
      </c>
      <c r="F36" s="102"/>
      <c r="G36" s="104">
        <f>IF($D37="","",VLOOKUP($D37,'ListaTG(D)'!$A$10:$T$41,4))</f>
      </c>
      <c r="H36" s="181"/>
      <c r="I36" s="104" t="s">
        <v>262</v>
      </c>
      <c r="J36" s="208">
        <f>IF(OR(H35="a",H35="as"),D33,IF(OR(H35="b",H35="bs"),D37,""))</f>
        <v>6</v>
      </c>
      <c r="K36" s="209">
        <f>IF(OR(H35="a",H35="as"),D37,IF(OR(H35="b",H35="bs"),D33,""))</f>
        <v>0</v>
      </c>
      <c r="L36" s="179"/>
      <c r="M36" s="104"/>
      <c r="N36" s="183"/>
      <c r="O36" s="104"/>
      <c r="P36" s="67"/>
      <c r="Q36" s="67">
        <f>IF($D36="","",VLOOKUP($D36,'Lista TG(S)'!$A$9:$J$72,2))</f>
      </c>
      <c r="R36" s="104">
        <f>IF($D37="","",VLOOKUP($D37,'ListaTG(D)'!$A$10:$T$41,2))</f>
      </c>
      <c r="S36" s="4"/>
      <c r="T36" s="4"/>
    </row>
    <row r="37" spans="1:20" ht="9" customHeight="1">
      <c r="A37" s="74">
        <v>8</v>
      </c>
      <c r="B37" s="105">
        <f>IF($D37="","",VLOOKUP($D37,'ListaTG(D)'!$A$10:$T$41,8))</f>
      </c>
      <c r="C37" s="105">
        <f>IF($D37="","",VLOOKUP($D37,'ListaTG(D)'!$A$10:$T$41,9))</f>
      </c>
      <c r="D37" s="256"/>
      <c r="E37" s="104" t="s">
        <v>257</v>
      </c>
      <c r="F37" s="104"/>
      <c r="G37" s="104">
        <f>IF($D37="","",VLOOKUP($D37,'ListaTG(D)'!$A$10:$T$41,7))</f>
      </c>
      <c r="H37" s="182"/>
      <c r="I37" s="98"/>
      <c r="J37" s="179"/>
      <c r="K37" s="104"/>
      <c r="L37" s="179"/>
      <c r="M37" s="104"/>
      <c r="N37" s="183"/>
      <c r="O37" s="104"/>
      <c r="P37" s="67"/>
      <c r="Q37" s="76"/>
      <c r="R37" s="104">
        <f>IF($D37="","",VLOOKUP($D37,'ListaTG(D)'!$A$10:$T$41,5))</f>
      </c>
      <c r="S37" s="4"/>
      <c r="T37" s="4"/>
    </row>
    <row r="38" spans="1:20" ht="9" customHeight="1">
      <c r="A38" s="99"/>
      <c r="B38" s="111"/>
      <c r="C38" s="111"/>
      <c r="D38" s="259"/>
      <c r="E38" s="112"/>
      <c r="F38" s="112"/>
      <c r="G38" s="112"/>
      <c r="H38" s="110"/>
      <c r="I38" s="104"/>
      <c r="J38" s="179"/>
      <c r="K38" s="109" t="s">
        <v>59</v>
      </c>
      <c r="L38" s="179"/>
      <c r="M38" s="192" t="str">
        <f>UPPER(IF(OR(L39="a",L39="as"),M22,IF(OR(L39="b",L39="bs"),M54,"")))</f>
        <v>GUZOWSKI</v>
      </c>
      <c r="N38" s="183"/>
      <c r="O38" s="104"/>
      <c r="P38" s="67"/>
      <c r="Q38" s="67">
        <f>IF($D38="","",VLOOKUP($D38,'Lista TG(S)'!$A$9:$J$72,2))</f>
      </c>
      <c r="R38" s="4"/>
      <c r="S38" s="4"/>
      <c r="T38" s="4"/>
    </row>
    <row r="39" spans="1:20" ht="9" customHeight="1">
      <c r="A39" s="99"/>
      <c r="B39" s="105"/>
      <c r="C39" s="105"/>
      <c r="D39" s="257"/>
      <c r="E39" s="104"/>
      <c r="F39" s="104"/>
      <c r="G39" s="104"/>
      <c r="H39" s="179"/>
      <c r="I39" s="104"/>
      <c r="J39" s="179"/>
      <c r="K39" s="104"/>
      <c r="L39" s="179" t="s">
        <v>74</v>
      </c>
      <c r="M39" s="193" t="str">
        <f>UPPER(IF(OR(L39="a",L39="as"),M23,IF(OR(L39="b",L39="bs"),M55,"")))</f>
        <v>RZĄDKOWSKI</v>
      </c>
      <c r="N39" s="184"/>
      <c r="O39" s="104"/>
      <c r="P39" s="67"/>
      <c r="Q39" s="76"/>
      <c r="R39" s="4"/>
      <c r="S39" s="4"/>
      <c r="T39" s="4"/>
    </row>
    <row r="40" spans="1:20" ht="9" customHeight="1">
      <c r="A40" s="99"/>
      <c r="B40" s="100"/>
      <c r="C40" s="100"/>
      <c r="D40" s="259"/>
      <c r="E40" s="104" t="s">
        <v>227</v>
      </c>
      <c r="F40" s="102"/>
      <c r="G40" s="104">
        <f>IF($D41="","",VLOOKUP($D41,'ListaTG(D)'!$A$10:$T$41,4))</f>
      </c>
      <c r="H40" s="179"/>
      <c r="I40" s="104"/>
      <c r="J40" s="179"/>
      <c r="K40" s="104"/>
      <c r="L40" s="179"/>
      <c r="M40" s="104" t="s">
        <v>287</v>
      </c>
      <c r="N40" s="206">
        <f>IF(OR(L39="a",L39="as"),N24,IF(OR(L39="b",L39="bs"),N56,""))</f>
        <v>1</v>
      </c>
      <c r="O40" s="207">
        <f>IF(OR(L39="a",L39="as"),N56,IF(OR(L39="b",L39="bs"),N24,""))</f>
        <v>2</v>
      </c>
      <c r="P40" s="67"/>
      <c r="Q40" s="67">
        <f>IF($D40="","",VLOOKUP($D40,'Lista TG(S)'!$A$9:$J$72,2))</f>
      </c>
      <c r="R40" s="104">
        <f>IF($D41="","",VLOOKUP($D41,'ListaTG(D)'!$A$10:$T$41,2))</f>
      </c>
      <c r="S40" s="4"/>
      <c r="T40" s="4"/>
    </row>
    <row r="41" spans="1:20" ht="9" customHeight="1">
      <c r="A41" s="99">
        <v>9</v>
      </c>
      <c r="B41" s="105">
        <f>IF($D41="","",VLOOKUP($D41,'ListaTG(D)'!$A$10:$T$41,8))</f>
      </c>
      <c r="C41" s="105">
        <f>IF($D41="","",VLOOKUP($D41,'ListaTG(D)'!$A$10:$T$41,9))</f>
      </c>
      <c r="D41" s="256"/>
      <c r="E41" s="104" t="s">
        <v>227</v>
      </c>
      <c r="F41" s="104"/>
      <c r="G41" s="104">
        <f>IF($D41="","",VLOOKUP($D41,'ListaTG(D)'!$A$10:$T$41,7))</f>
      </c>
      <c r="H41" s="179"/>
      <c r="I41" s="98"/>
      <c r="J41" s="179"/>
      <c r="K41" s="104"/>
      <c r="L41" s="179"/>
      <c r="M41" s="104"/>
      <c r="N41" s="183"/>
      <c r="O41" s="104"/>
      <c r="P41" s="67"/>
      <c r="Q41" s="76"/>
      <c r="R41" s="104">
        <f>IF($D41="","",VLOOKUP($D41,'ListaTG(D)'!$A$10:$T$41,5))</f>
      </c>
      <c r="S41" s="4"/>
      <c r="T41" s="4"/>
    </row>
    <row r="42" spans="1:20" ht="9" customHeight="1">
      <c r="A42" s="72"/>
      <c r="B42" s="84"/>
      <c r="C42" s="84"/>
      <c r="D42" s="258"/>
      <c r="E42" s="68"/>
      <c r="F42" s="68"/>
      <c r="G42" s="68"/>
      <c r="H42" s="180"/>
      <c r="I42" s="192" t="str">
        <f>UPPER(IF(OR(H43="a",H43="as"),R40,IF(OR(H43="b",H43="bs"),R44,"")))</f>
        <v>MAGIELSKI</v>
      </c>
      <c r="J42" s="179"/>
      <c r="K42" s="104"/>
      <c r="L42" s="179"/>
      <c r="M42" s="104"/>
      <c r="N42" s="183"/>
      <c r="O42" s="104"/>
      <c r="P42" s="67"/>
      <c r="Q42" s="67">
        <f>IF($D42="","",VLOOKUP($D42,'Lista TG(S)'!$A$9:$J$72,2))</f>
      </c>
      <c r="R42" s="4"/>
      <c r="S42" s="4"/>
      <c r="T42" s="4"/>
    </row>
    <row r="43" spans="1:20" ht="9" customHeight="1">
      <c r="A43" s="99"/>
      <c r="B43" s="105"/>
      <c r="C43" s="105"/>
      <c r="D43" s="257"/>
      <c r="E43" s="104"/>
      <c r="F43" s="104"/>
      <c r="G43" s="104"/>
      <c r="H43" s="194" t="s">
        <v>229</v>
      </c>
      <c r="I43" s="193" t="str">
        <f>UPPER(IF(OR(H43="a",H43="as"),R41,IF(OR(H43="b",H43="bs"),R45,"")))</f>
        <v>GNIAZDOWSKI </v>
      </c>
      <c r="J43" s="179"/>
      <c r="K43" s="98"/>
      <c r="L43" s="179"/>
      <c r="M43" s="104"/>
      <c r="N43" s="183"/>
      <c r="O43" s="104"/>
      <c r="P43" s="67"/>
      <c r="Q43" s="76"/>
      <c r="R43" s="4"/>
      <c r="S43" s="4"/>
      <c r="T43" s="4"/>
    </row>
    <row r="44" spans="1:20" ht="9" customHeight="1">
      <c r="A44" s="99"/>
      <c r="B44" s="105"/>
      <c r="C44" s="105"/>
      <c r="D44" s="257"/>
      <c r="E44" s="104" t="s">
        <v>258</v>
      </c>
      <c r="F44" s="102"/>
      <c r="G44" s="104" t="str">
        <f>IF($D45="","",VLOOKUP($D45,'ListaTG(D)'!$A$10:$T$41,4))</f>
        <v>MATCHPOINT KOMORÓW</v>
      </c>
      <c r="H44" s="181"/>
      <c r="I44" s="68"/>
      <c r="J44" s="206">
        <f>IF(OR(H43="a",H43="as"),D41,IF(OR(H43="b",H43="bs"),D45,""))</f>
        <v>7</v>
      </c>
      <c r="K44" s="207">
        <f>IF(OR(H43="a",H43="as"),D45,IF(OR(H43="b",H43="bs"),D41,""))</f>
        <v>0</v>
      </c>
      <c r="L44" s="179"/>
      <c r="M44" s="104"/>
      <c r="N44" s="183"/>
      <c r="O44" s="104"/>
      <c r="P44" s="67"/>
      <c r="Q44" s="67">
        <f>IF($D44="","",VLOOKUP($D44,'Lista TG(S)'!$A$9:$J$72,2))</f>
      </c>
      <c r="R44" s="104" t="str">
        <f>IF($D45="","",VLOOKUP($D45,'ListaTG(D)'!$A$10:$T$41,2))</f>
        <v>MAGIELSKI</v>
      </c>
      <c r="S44" s="4"/>
      <c r="T44" s="4"/>
    </row>
    <row r="45" spans="1:20" ht="9" customHeight="1">
      <c r="A45" s="74">
        <v>10</v>
      </c>
      <c r="B45" s="105">
        <f>IF($D45="","",VLOOKUP($D45,'ListaTG(D)'!$A$10:$T$41,8))</f>
        <v>0</v>
      </c>
      <c r="C45" s="105">
        <f>IF($D45="","",VLOOKUP($D45,'ListaTG(D)'!$A$10:$T$41,9))</f>
        <v>256</v>
      </c>
      <c r="D45" s="256">
        <v>7</v>
      </c>
      <c r="E45" s="104" t="s">
        <v>259</v>
      </c>
      <c r="F45" s="104"/>
      <c r="G45" s="104" t="str">
        <f>IF($D45="","",VLOOKUP($D45,'ListaTG(D)'!$A$10:$T$41,7))</f>
        <v>ST TIE BREAK </v>
      </c>
      <c r="H45" s="182"/>
      <c r="I45" s="98"/>
      <c r="J45" s="181"/>
      <c r="K45" s="104"/>
      <c r="L45" s="179"/>
      <c r="M45" s="104"/>
      <c r="N45" s="183"/>
      <c r="O45" s="104"/>
      <c r="P45" s="67"/>
      <c r="Q45" s="76"/>
      <c r="R45" s="104" t="str">
        <f>IF($D45="","",VLOOKUP($D45,'ListaTG(D)'!$A$10:$T$41,5))</f>
        <v>GNIAZDOWSKI </v>
      </c>
      <c r="S45" s="4"/>
      <c r="T45" s="4"/>
    </row>
    <row r="46" spans="1:20" ht="9" customHeight="1">
      <c r="A46" s="99"/>
      <c r="B46" s="84"/>
      <c r="C46" s="84"/>
      <c r="D46" s="257"/>
      <c r="E46" s="68"/>
      <c r="F46" s="68"/>
      <c r="G46" s="68"/>
      <c r="H46" s="179"/>
      <c r="I46" s="104"/>
      <c r="J46" s="181"/>
      <c r="K46" s="192" t="str">
        <f>UPPER(IF(OR(J47="a",J47="as"),I42,IF(OR(J47="b",J47="bs"),I50,"")))</f>
        <v>MARCHEWKA</v>
      </c>
      <c r="L46" s="179"/>
      <c r="M46" s="104"/>
      <c r="N46" s="183"/>
      <c r="O46" s="104"/>
      <c r="P46" s="67"/>
      <c r="Q46" s="67">
        <f>IF($D46="","",VLOOKUP($D46,'Lista TG(S)'!$A$9:$J$72,2))</f>
      </c>
      <c r="R46" s="4"/>
      <c r="S46" s="4"/>
      <c r="T46" s="4"/>
    </row>
    <row r="47" spans="1:20" ht="9" customHeight="1">
      <c r="A47" s="99"/>
      <c r="B47" s="105"/>
      <c r="C47" s="105"/>
      <c r="D47" s="257"/>
      <c r="E47" s="104"/>
      <c r="F47" s="104"/>
      <c r="G47" s="104"/>
      <c r="H47" s="179"/>
      <c r="I47" s="104"/>
      <c r="J47" s="194" t="s">
        <v>279</v>
      </c>
      <c r="K47" s="193" t="str">
        <f>UPPER(IF(OR(J47="a",J47="as"),I43,IF(OR(J47="b",J47="bs"),I51,"")))</f>
        <v>SADOMSKI</v>
      </c>
      <c r="L47" s="179"/>
      <c r="M47" s="107"/>
      <c r="N47" s="183"/>
      <c r="O47" s="104"/>
      <c r="P47" s="67"/>
      <c r="Q47" s="76"/>
      <c r="R47" s="4"/>
      <c r="S47" s="4"/>
      <c r="T47" s="4"/>
    </row>
    <row r="48" spans="1:20" ht="9" customHeight="1">
      <c r="A48" s="99"/>
      <c r="B48" s="105"/>
      <c r="C48" s="105"/>
      <c r="D48" s="257"/>
      <c r="E48" s="104" t="s">
        <v>251</v>
      </c>
      <c r="F48" s="102"/>
      <c r="G48" s="104" t="str">
        <f>IF($D49="","",VLOOKUP($D49,'ListaTG(D)'!$A$10:$T$41,4))</f>
        <v>NST</v>
      </c>
      <c r="H48" s="179"/>
      <c r="I48" s="104"/>
      <c r="J48" s="194"/>
      <c r="K48" s="68" t="s">
        <v>280</v>
      </c>
      <c r="L48" s="206">
        <f>IF(OR(J47="a",J47="as"),J44,IF(OR(J47="b",J47="bs"),J52,""))</f>
        <v>4</v>
      </c>
      <c r="M48" s="207">
        <f>IF(OR(J47="a",J47="as"),J52,IF(OR(J47="b",J47="bs"),J44,""))</f>
        <v>7</v>
      </c>
      <c r="N48" s="183"/>
      <c r="O48" s="104"/>
      <c r="P48" s="67"/>
      <c r="Q48" s="67">
        <f>IF($D48="","",VLOOKUP($D48,'Lista TG(S)'!$A$9:$J$72,2))</f>
      </c>
      <c r="R48" s="104" t="str">
        <f>IF($D49="","",VLOOKUP($D49,'ListaTG(D)'!$A$10:$T$41,2))</f>
        <v>ZYGMUNT</v>
      </c>
      <c r="S48" s="4"/>
      <c r="T48" s="4"/>
    </row>
    <row r="49" spans="1:20" ht="9" customHeight="1">
      <c r="A49" s="99">
        <v>11</v>
      </c>
      <c r="B49" s="105">
        <f>IF($D49="","",VLOOKUP($D49,'ListaTG(D)'!$A$10:$T$41,8))</f>
        <v>0</v>
      </c>
      <c r="C49" s="105">
        <f>IF($D49="","",VLOOKUP($D49,'ListaTG(D)'!$A$10:$T$41,9))</f>
        <v>999</v>
      </c>
      <c r="D49" s="256">
        <v>10</v>
      </c>
      <c r="E49" s="104" t="s">
        <v>251</v>
      </c>
      <c r="F49" s="104"/>
      <c r="G49" s="104" t="str">
        <f>IF($D49="","",VLOOKUP($D49,'ListaTG(D)'!$A$10:$T$41,7))</f>
        <v>NST</v>
      </c>
      <c r="H49" s="179"/>
      <c r="I49" s="98"/>
      <c r="J49" s="194"/>
      <c r="K49" s="104"/>
      <c r="L49" s="181"/>
      <c r="M49" s="104"/>
      <c r="N49" s="183"/>
      <c r="O49" s="104"/>
      <c r="P49" s="67"/>
      <c r="Q49" s="76"/>
      <c r="R49" s="104" t="str">
        <f>IF($D49="","",VLOOKUP($D49,'ListaTG(D)'!$A$10:$T$41,5))</f>
        <v>WAJDEMAJER</v>
      </c>
      <c r="S49" s="4"/>
      <c r="T49" s="4"/>
    </row>
    <row r="50" spans="1:20" ht="9" customHeight="1">
      <c r="A50" s="72"/>
      <c r="B50" s="84"/>
      <c r="C50" s="84"/>
      <c r="D50" s="153"/>
      <c r="E50" s="68"/>
      <c r="F50" s="68"/>
      <c r="G50" s="68"/>
      <c r="H50" s="180"/>
      <c r="I50" s="192" t="str">
        <f>UPPER(IF(OR(H51="a",H51="as"),R48,IF(OR(H51="b",H51="bs"),R52,"")))</f>
        <v>MARCHEWKA</v>
      </c>
      <c r="J50" s="181"/>
      <c r="K50" s="104"/>
      <c r="L50" s="181"/>
      <c r="M50" s="104"/>
      <c r="N50" s="183"/>
      <c r="O50" s="104"/>
      <c r="P50" s="67"/>
      <c r="Q50" s="67">
        <f>IF($D50="","",VLOOKUP($D50,'Lista TG(S)'!$A$9:$J$72,2))</f>
      </c>
      <c r="R50" s="4"/>
      <c r="S50" s="4"/>
      <c r="T50" s="4"/>
    </row>
    <row r="51" spans="1:20" ht="9" customHeight="1">
      <c r="A51" s="99"/>
      <c r="B51" s="105"/>
      <c r="C51" s="105"/>
      <c r="D51" s="105"/>
      <c r="E51" s="104"/>
      <c r="F51" s="104"/>
      <c r="G51" s="104"/>
      <c r="H51" s="194" t="s">
        <v>230</v>
      </c>
      <c r="I51" s="193" t="str">
        <f>UPPER(IF(OR(H51="a",H51="as"),R49,IF(OR(H51="b",H51="bs"),R53,"")))</f>
        <v>SADOMSKI</v>
      </c>
      <c r="J51" s="182"/>
      <c r="K51" s="98"/>
      <c r="L51" s="181"/>
      <c r="M51" s="104"/>
      <c r="N51" s="183"/>
      <c r="O51" s="104"/>
      <c r="P51" s="67"/>
      <c r="Q51" s="76"/>
      <c r="R51" s="4"/>
      <c r="S51" s="4"/>
      <c r="T51" s="4"/>
    </row>
    <row r="52" spans="1:20" ht="9" customHeight="1">
      <c r="A52" s="99"/>
      <c r="B52" s="100"/>
      <c r="C52" s="100"/>
      <c r="D52" s="191"/>
      <c r="E52" s="101" t="s">
        <v>249</v>
      </c>
      <c r="F52" s="102"/>
      <c r="G52" s="101" t="str">
        <f>IF($D53="","",VLOOKUP($D53,'ListaTG(D)'!$A$10:$T$41,4))</f>
        <v>UKT RADOŚĆ 90</v>
      </c>
      <c r="H52" s="181"/>
      <c r="I52" s="104"/>
      <c r="J52" s="208">
        <f>IF(OR(H51="a",H51="as"),D49,IF(OR(H51="b",H51="bs"),D53,""))</f>
        <v>4</v>
      </c>
      <c r="K52" s="209">
        <f>IF(OR(H51="a",H51="as"),D53,IF(OR(H51="b",H51="bs"),D49,""))</f>
        <v>10</v>
      </c>
      <c r="L52" s="181"/>
      <c r="M52" s="104"/>
      <c r="N52" s="183"/>
      <c r="O52" s="104"/>
      <c r="P52" s="67"/>
      <c r="Q52" s="67">
        <f>IF($D52="","",VLOOKUP($D52,'Lista TG(S)'!$A$9:$J$72,2))</f>
      </c>
      <c r="R52" s="104" t="str">
        <f>IF($D53="","",VLOOKUP($D53,'ListaTG(D)'!$A$10:$T$41,2))</f>
        <v>MARCHEWKA</v>
      </c>
      <c r="S52" s="4"/>
      <c r="T52" s="4"/>
    </row>
    <row r="53" spans="1:20" ht="9" customHeight="1">
      <c r="A53" s="74">
        <v>12</v>
      </c>
      <c r="B53" s="100">
        <f>IF($D53="","",VLOOKUP($D53,'ListaTG(D)'!$A$10:$T$41,8))</f>
        <v>0</v>
      </c>
      <c r="C53" s="100">
        <f>IF($D53="","",VLOOKUP($D53,'ListaTG(D)'!$A$10:$T$41,9))</f>
        <v>170</v>
      </c>
      <c r="D53" s="83">
        <v>4</v>
      </c>
      <c r="E53" s="101" t="s">
        <v>250</v>
      </c>
      <c r="F53" s="101"/>
      <c r="G53" s="101" t="str">
        <f>IF($D53="","",VLOOKUP($D53,'ListaTG(D)'!$A$10:$T$41,7))</f>
        <v>UKT RADOŚĆ 90</v>
      </c>
      <c r="H53" s="182"/>
      <c r="I53" s="98"/>
      <c r="J53" s="179"/>
      <c r="K53" s="104"/>
      <c r="L53" s="181"/>
      <c r="M53" s="104"/>
      <c r="N53" s="183"/>
      <c r="O53" s="104"/>
      <c r="P53" s="67"/>
      <c r="Q53" s="76"/>
      <c r="R53" s="104" t="str">
        <f>IF($D53="","",VLOOKUP($D53,'ListaTG(D)'!$A$10:$T$41,5))</f>
        <v>SADOMSKI</v>
      </c>
      <c r="S53" s="4"/>
      <c r="T53" s="4"/>
    </row>
    <row r="54" spans="1:20" ht="9" customHeight="1">
      <c r="A54" s="99"/>
      <c r="B54" s="111"/>
      <c r="C54" s="111"/>
      <c r="D54" s="100"/>
      <c r="E54" s="112"/>
      <c r="F54" s="112"/>
      <c r="G54" s="112"/>
      <c r="H54" s="179"/>
      <c r="I54" s="104"/>
      <c r="J54" s="179"/>
      <c r="K54" s="104"/>
      <c r="L54" s="181"/>
      <c r="M54" s="192" t="str">
        <f>UPPER(IF(OR(L55="a",L55="as"),K46,IF(OR(L55="b",L55="bs"),K62,"")))</f>
        <v>SZPAK</v>
      </c>
      <c r="N54" s="183"/>
      <c r="O54" s="104"/>
      <c r="P54" s="67"/>
      <c r="Q54" s="67">
        <f>IF($D54="","",VLOOKUP($D54,'Lista TG(S)'!$A$9:$J$72,2))</f>
      </c>
      <c r="R54" s="4"/>
      <c r="S54" s="4"/>
      <c r="T54" s="4"/>
    </row>
    <row r="55" spans="1:20" ht="9" customHeight="1">
      <c r="A55" s="99"/>
      <c r="B55" s="105"/>
      <c r="C55" s="105"/>
      <c r="D55" s="105"/>
      <c r="E55" s="104"/>
      <c r="F55" s="104"/>
      <c r="G55" s="104"/>
      <c r="H55" s="179"/>
      <c r="I55" s="104"/>
      <c r="J55" s="179"/>
      <c r="K55" s="104"/>
      <c r="L55" s="194" t="s">
        <v>230</v>
      </c>
      <c r="M55" s="193" t="str">
        <f>UPPER(IF(OR(L55="a",L55="as"),K47,IF(OR(L55="b",L55="bs"),K63,"")))</f>
        <v>PAWLAK</v>
      </c>
      <c r="N55" s="182"/>
      <c r="O55" s="104"/>
      <c r="P55" s="67"/>
      <c r="Q55" s="76"/>
      <c r="R55" s="4"/>
      <c r="S55" s="4"/>
      <c r="T55" s="4"/>
    </row>
    <row r="56" spans="1:20" ht="9" customHeight="1">
      <c r="A56" s="99"/>
      <c r="B56" s="100"/>
      <c r="C56" s="100"/>
      <c r="D56" s="259"/>
      <c r="E56" s="104" t="s">
        <v>227</v>
      </c>
      <c r="F56" s="102"/>
      <c r="G56" s="104">
        <f>IF($D57="","",VLOOKUP($D57,'ListaTG(D)'!$A$10:$T$41,4))</f>
      </c>
      <c r="H56" s="179"/>
      <c r="I56" s="104"/>
      <c r="J56" s="179"/>
      <c r="K56" s="104"/>
      <c r="L56" s="194"/>
      <c r="M56" s="104" t="s">
        <v>286</v>
      </c>
      <c r="N56" s="208">
        <f>IF(OR(L55="a",L55="as"),L48,IF(OR(L55="b",L55="bs"),L64,""))</f>
        <v>2</v>
      </c>
      <c r="O56" s="209">
        <f>IF(OR(L55="a",L55="as"),L64,IF(OR(L55="b",L55="bs"),L48,""))</f>
        <v>4</v>
      </c>
      <c r="P56" s="67"/>
      <c r="Q56" s="67">
        <f>IF($D56="","",VLOOKUP($D56,'Lista TG(S)'!$A$9:$J$72,2))</f>
      </c>
      <c r="R56" s="104">
        <f>IF($D57="","",VLOOKUP($D57,'ListaTG(D)'!$A$10:$T$41,2))</f>
      </c>
      <c r="S56" s="4"/>
      <c r="T56" s="4"/>
    </row>
    <row r="57" spans="1:20" ht="9" customHeight="1">
      <c r="A57" s="99">
        <v>13</v>
      </c>
      <c r="B57" s="105">
        <f>IF($D57="","",VLOOKUP($D57,'ListaTG(D)'!$A$10:$T$41,8))</f>
      </c>
      <c r="C57" s="105">
        <f>IF($D57="","",VLOOKUP($D57,'ListaTG(D)'!$A$10:$T$41,9))</f>
      </c>
      <c r="D57" s="256"/>
      <c r="E57" s="104" t="s">
        <v>227</v>
      </c>
      <c r="F57" s="104"/>
      <c r="G57" s="104">
        <f>IF($D57="","",VLOOKUP($D57,'ListaTG(D)'!$A$10:$T$41,7))</f>
      </c>
      <c r="H57" s="179"/>
      <c r="I57" s="98"/>
      <c r="J57" s="179"/>
      <c r="K57" s="104"/>
      <c r="L57" s="181"/>
      <c r="M57" s="104"/>
      <c r="N57" s="104"/>
      <c r="O57" s="104"/>
      <c r="P57" s="67"/>
      <c r="Q57" s="76"/>
      <c r="R57" s="104">
        <f>IF($D57="","",VLOOKUP($D57,'ListaTG(D)'!$A$10:$T$41,5))</f>
      </c>
      <c r="S57" s="4"/>
      <c r="T57" s="4"/>
    </row>
    <row r="58" spans="1:20" ht="9" customHeight="1">
      <c r="A58" s="72"/>
      <c r="B58" s="84"/>
      <c r="C58" s="84"/>
      <c r="D58" s="258"/>
      <c r="E58" s="68"/>
      <c r="F58" s="68"/>
      <c r="G58" s="68"/>
      <c r="H58" s="180"/>
      <c r="I58" s="192" t="str">
        <f>UPPER(IF(OR(H59="a",H59="as"),R56,IF(OR(H59="b",H59="bs"),R60,"")))</f>
        <v>ZYGMUNT</v>
      </c>
      <c r="J58" s="179"/>
      <c r="K58" s="104"/>
      <c r="L58" s="181"/>
      <c r="M58" s="104"/>
      <c r="N58" s="104"/>
      <c r="O58" s="104"/>
      <c r="P58" s="67"/>
      <c r="Q58" s="67">
        <f>IF($D58="","",VLOOKUP($D58,'Lista TG(S)'!$A$9:$J$72,2))</f>
      </c>
      <c r="R58" s="4"/>
      <c r="S58" s="4"/>
      <c r="T58" s="4"/>
    </row>
    <row r="59" spans="1:20" ht="9" customHeight="1">
      <c r="A59" s="99"/>
      <c r="B59" s="105"/>
      <c r="C59" s="105"/>
      <c r="D59" s="257"/>
      <c r="E59" s="104"/>
      <c r="F59" s="104"/>
      <c r="G59" s="104"/>
      <c r="H59" s="194" t="s">
        <v>229</v>
      </c>
      <c r="I59" s="193" t="str">
        <f>UPPER(IF(OR(H59="a",H59="as"),R57,IF(OR(H59="b",H59="bs"),R61,"")))</f>
        <v>WAJDEMAJER</v>
      </c>
      <c r="J59" s="179"/>
      <c r="K59" s="98"/>
      <c r="L59" s="181"/>
      <c r="M59" s="104"/>
      <c r="N59" s="104"/>
      <c r="O59" s="104"/>
      <c r="P59" s="67"/>
      <c r="Q59" s="76"/>
      <c r="R59" s="4"/>
      <c r="S59" s="4"/>
      <c r="T59" s="4"/>
    </row>
    <row r="60" spans="1:20" ht="9" customHeight="1">
      <c r="A60" s="99"/>
      <c r="B60" s="105"/>
      <c r="C60" s="105"/>
      <c r="D60" s="257"/>
      <c r="E60" s="104" t="s">
        <v>260</v>
      </c>
      <c r="F60" s="102"/>
      <c r="G60" s="104" t="str">
        <f>IF($D61="","",VLOOKUP($D61,'ListaTG(D)'!$A$10:$T$41,4))</f>
        <v>NST</v>
      </c>
      <c r="H60" s="181"/>
      <c r="I60" s="68"/>
      <c r="J60" s="206">
        <f>IF(OR(H59="a",H59="as"),D57,IF(OR(H59="b",H59="bs"),D61,""))</f>
        <v>9</v>
      </c>
      <c r="K60" s="207">
        <f>IF(OR(H59="a",H59="as"),D61,IF(OR(H59="b",H59="bs"),D57,""))</f>
        <v>0</v>
      </c>
      <c r="L60" s="181"/>
      <c r="M60" s="104"/>
      <c r="N60" s="104"/>
      <c r="O60" s="104"/>
      <c r="P60" s="67"/>
      <c r="Q60" s="67">
        <f>IF($D60="","",VLOOKUP($D60,'Lista TG(S)'!$A$9:$J$72,2))</f>
      </c>
      <c r="R60" s="104" t="str">
        <f>IF($D61="","",VLOOKUP($D61,'ListaTG(D)'!$A$10:$T$41,2))</f>
        <v>ZYGMUNT</v>
      </c>
      <c r="S60" s="4"/>
      <c r="T60" s="4"/>
    </row>
    <row r="61" spans="1:20" ht="9" customHeight="1">
      <c r="A61" s="74">
        <v>14</v>
      </c>
      <c r="B61" s="105">
        <f>IF($D61="","",VLOOKUP($D61,'ListaTG(D)'!$A$10:$T$41,8))</f>
        <v>0</v>
      </c>
      <c r="C61" s="105">
        <f>IF($D61="","",VLOOKUP($D61,'ListaTG(D)'!$A$10:$T$41,9))</f>
        <v>999</v>
      </c>
      <c r="D61" s="256">
        <v>9</v>
      </c>
      <c r="E61" s="104" t="s">
        <v>261</v>
      </c>
      <c r="F61" s="104"/>
      <c r="G61" s="104" t="str">
        <f>IF($D61="","",VLOOKUP($D61,'ListaTG(D)'!$A$10:$T$41,7))</f>
        <v>NST</v>
      </c>
      <c r="H61" s="182"/>
      <c r="I61" s="98"/>
      <c r="J61" s="181"/>
      <c r="K61" s="104"/>
      <c r="L61" s="181"/>
      <c r="M61" s="104"/>
      <c r="N61" s="104"/>
      <c r="O61" s="104"/>
      <c r="P61" s="67"/>
      <c r="Q61" s="76"/>
      <c r="R61" s="104" t="str">
        <f>IF($D61="","",VLOOKUP($D61,'ListaTG(D)'!$A$10:$T$41,5))</f>
        <v>WAJDEMAJER</v>
      </c>
      <c r="S61" s="4"/>
      <c r="T61" s="4"/>
    </row>
    <row r="62" spans="1:20" ht="9" customHeight="1">
      <c r="A62" s="99"/>
      <c r="B62" s="84"/>
      <c r="C62" s="84"/>
      <c r="D62" s="257"/>
      <c r="E62" s="68"/>
      <c r="F62" s="68"/>
      <c r="G62" s="68"/>
      <c r="H62" s="179"/>
      <c r="I62" s="104"/>
      <c r="J62" s="194"/>
      <c r="K62" s="192" t="str">
        <f>UPPER(IF(OR(J63="a",J63="as"),I58,IF(OR(J63="b",J63="bs"),I66,"")))</f>
        <v>SZPAK</v>
      </c>
      <c r="L62" s="181"/>
      <c r="M62" s="104"/>
      <c r="N62" s="104"/>
      <c r="O62" s="104"/>
      <c r="P62" s="67"/>
      <c r="Q62" s="67">
        <f>IF($D62="","",VLOOKUP($D62,'Lista TG(S)'!$A$9:$J$72,2))</f>
      </c>
      <c r="R62" s="4"/>
      <c r="S62" s="4"/>
      <c r="T62" s="4"/>
    </row>
    <row r="63" spans="1:20" ht="9" customHeight="1">
      <c r="A63" s="99"/>
      <c r="B63" s="105"/>
      <c r="C63" s="105"/>
      <c r="D63" s="257"/>
      <c r="E63" s="104"/>
      <c r="F63" s="104"/>
      <c r="G63" s="104"/>
      <c r="H63" s="179"/>
      <c r="I63" s="104"/>
      <c r="J63" s="194" t="s">
        <v>279</v>
      </c>
      <c r="K63" s="193" t="str">
        <f>UPPER(IF(OR(J63="a",J63="as"),I59,IF(OR(J63="b",J63="bs"),I67,"")))</f>
        <v>PAWLAK</v>
      </c>
      <c r="L63" s="182"/>
      <c r="M63" s="107"/>
      <c r="N63" s="104"/>
      <c r="O63" s="104"/>
      <c r="P63" s="67"/>
      <c r="Q63" s="76"/>
      <c r="R63" s="4"/>
      <c r="S63" s="4"/>
      <c r="T63" s="4"/>
    </row>
    <row r="64" spans="1:20" ht="9" customHeight="1">
      <c r="A64" s="99"/>
      <c r="B64" s="105"/>
      <c r="C64" s="105"/>
      <c r="D64" s="257"/>
      <c r="E64" s="104" t="s">
        <v>227</v>
      </c>
      <c r="F64" s="102"/>
      <c r="G64" s="104">
        <f>IF($D65="","",VLOOKUP($D65,'ListaTG(D)'!$A$10:$T$41,4))</f>
      </c>
      <c r="H64" s="179"/>
      <c r="I64" s="104"/>
      <c r="J64" s="194"/>
      <c r="K64" s="104" t="s">
        <v>278</v>
      </c>
      <c r="L64" s="208">
        <f>IF(OR(J63="a",J63="as"),J60,IF(OR(J63="b",J63="bs"),J68,""))</f>
        <v>2</v>
      </c>
      <c r="M64" s="209">
        <f>IF(OR(J63="a",J63="as"),J68,IF(OR(J63="b",J63="bs"),J60,""))</f>
        <v>9</v>
      </c>
      <c r="N64" s="104"/>
      <c r="O64" s="104"/>
      <c r="P64" s="67"/>
      <c r="Q64" s="67">
        <f>IF($D64="","",VLOOKUP($D64,'Lista TG(S)'!$A$9:$J$72,2))</f>
      </c>
      <c r="R64" s="104">
        <f>IF($D65="","",VLOOKUP($D65,'ListaTG(D)'!$A$10:$T$41,2))</f>
      </c>
      <c r="S64" s="4"/>
      <c r="T64" s="4"/>
    </row>
    <row r="65" spans="1:20" ht="9" customHeight="1">
      <c r="A65" s="99">
        <v>15</v>
      </c>
      <c r="B65" s="105">
        <f>IF($D65="","",VLOOKUP($D65,'ListaTG(D)'!$A$10:$T$41,8))</f>
      </c>
      <c r="C65" s="105">
        <f>IF($D65="","",VLOOKUP($D65,'ListaTG(D)'!$A$10:$T$41,9))</f>
      </c>
      <c r="D65" s="256"/>
      <c r="E65" s="104" t="s">
        <v>227</v>
      </c>
      <c r="F65" s="104"/>
      <c r="G65" s="104">
        <f>IF($D65="","",VLOOKUP($D65,'ListaTG(D)'!$A$10:$T$41,7))</f>
      </c>
      <c r="H65" s="179"/>
      <c r="I65" s="98"/>
      <c r="J65" s="194"/>
      <c r="K65" s="104"/>
      <c r="L65" s="179"/>
      <c r="M65" s="104"/>
      <c r="N65" s="104"/>
      <c r="O65" s="104"/>
      <c r="P65" s="67"/>
      <c r="Q65" s="76"/>
      <c r="R65" s="104">
        <f>IF($D65="","",VLOOKUP($D65,'ListaTG(D)'!$A$10:$T$41,5))</f>
      </c>
      <c r="S65" s="4"/>
      <c r="T65" s="4"/>
    </row>
    <row r="66" spans="1:20" ht="9" customHeight="1">
      <c r="A66" s="72"/>
      <c r="B66" s="84"/>
      <c r="C66" s="84"/>
      <c r="D66" s="153"/>
      <c r="E66" s="68"/>
      <c r="F66" s="68"/>
      <c r="G66" s="68"/>
      <c r="H66" s="180"/>
      <c r="I66" s="192" t="str">
        <f>UPPER(IF(OR(H67="a",H67="as"),R64,IF(OR(H67="b",H67="bs"),R68,"")))</f>
        <v>SZPAK</v>
      </c>
      <c r="J66" s="181"/>
      <c r="K66" s="104"/>
      <c r="L66" s="179"/>
      <c r="M66" s="104"/>
      <c r="N66" s="104"/>
      <c r="O66" s="104"/>
      <c r="P66" s="67"/>
      <c r="Q66" s="67">
        <f>IF($D66="","",VLOOKUP($D66,'Lista TG(S)'!$A$9:$J$72,2))</f>
      </c>
      <c r="R66" s="4"/>
      <c r="S66" s="4"/>
      <c r="T66" s="4"/>
    </row>
    <row r="67" spans="1:20" ht="9" customHeight="1">
      <c r="A67" s="99"/>
      <c r="B67" s="105"/>
      <c r="C67" s="105"/>
      <c r="D67" s="105"/>
      <c r="E67" s="104"/>
      <c r="F67" s="104"/>
      <c r="G67" s="104"/>
      <c r="H67" s="194" t="s">
        <v>230</v>
      </c>
      <c r="I67" s="193" t="str">
        <f>UPPER(IF(OR(H67="a",H67="as"),R65,IF(OR(H67="b",H67="bs"),R69,"")))</f>
        <v>PAWLAK</v>
      </c>
      <c r="J67" s="182"/>
      <c r="K67" s="98"/>
      <c r="L67" s="179"/>
      <c r="M67" s="104"/>
      <c r="N67" s="104"/>
      <c r="O67" s="104"/>
      <c r="P67" s="67"/>
      <c r="Q67" s="76"/>
      <c r="R67" s="4"/>
      <c r="S67" s="4"/>
      <c r="T67" s="4"/>
    </row>
    <row r="68" spans="1:20" ht="9" customHeight="1">
      <c r="A68" s="99"/>
      <c r="B68" s="100"/>
      <c r="C68" s="100"/>
      <c r="D68" s="191"/>
      <c r="E68" s="101" t="s">
        <v>245</v>
      </c>
      <c r="F68" s="102"/>
      <c r="G68" s="101" t="str">
        <f>IF($D69="","",VLOOKUP($D69,'ListaTG(D)'!$A$10:$T$41,4))</f>
        <v>WKT MERA</v>
      </c>
      <c r="H68" s="181"/>
      <c r="I68" s="104"/>
      <c r="J68" s="208">
        <f>IF(OR(H67="a",H67="as"),D65,IF(OR(H67="b",H67="bs"),D69,""))</f>
        <v>2</v>
      </c>
      <c r="K68" s="209">
        <f>IF(OR(H67="a",H67="as"),D69,IF(OR(H67="b",H67="bs"),D65,""))</f>
        <v>0</v>
      </c>
      <c r="L68" s="104"/>
      <c r="M68" s="104"/>
      <c r="N68" s="104"/>
      <c r="O68" s="104"/>
      <c r="P68" s="67"/>
      <c r="Q68" s="67">
        <f>IF($D68="","",VLOOKUP($D68,'Lista TG(S)'!$A$9:$J$72,2))</f>
      </c>
      <c r="R68" s="104" t="str">
        <f>IF($D69="","",VLOOKUP($D69,'ListaTG(D)'!$A$10:$T$41,2))</f>
        <v>SZPAK</v>
      </c>
      <c r="S68" s="4"/>
      <c r="T68" s="4"/>
    </row>
    <row r="69" spans="1:20" ht="9" customHeight="1">
      <c r="A69" s="74">
        <v>16</v>
      </c>
      <c r="B69" s="100">
        <f>IF($D69="","",VLOOKUP($D69,'ListaTG(D)'!$A$10:$T$41,8))</f>
        <v>0</v>
      </c>
      <c r="C69" s="100">
        <f>IF($D69="","",VLOOKUP($D69,'ListaTG(D)'!$A$10:$T$41,9))</f>
        <v>57</v>
      </c>
      <c r="D69" s="83">
        <v>2</v>
      </c>
      <c r="E69" s="101" t="s">
        <v>246</v>
      </c>
      <c r="F69" s="101"/>
      <c r="G69" s="101" t="str">
        <f>IF($D69="","",VLOOKUP($D69,'ListaTG(D)'!$A$10:$T$41,7))</f>
        <v>WKT MERA</v>
      </c>
      <c r="H69" s="182"/>
      <c r="I69" s="98"/>
      <c r="J69" s="179"/>
      <c r="K69" s="104"/>
      <c r="L69" s="104"/>
      <c r="M69" s="104"/>
      <c r="N69" s="104"/>
      <c r="O69" s="104"/>
      <c r="P69" s="67"/>
      <c r="Q69" s="76"/>
      <c r="R69" s="104" t="str">
        <f>IF($D69="","",VLOOKUP($D69,'ListaTG(D)'!$A$10:$T$41,5))</f>
        <v>PAWLAK</v>
      </c>
      <c r="S69" s="4"/>
      <c r="T69" s="4"/>
    </row>
    <row r="70" spans="1:20" ht="9" customHeight="1">
      <c r="A70" s="99"/>
      <c r="B70" s="111"/>
      <c r="C70" s="111"/>
      <c r="D70" s="100"/>
      <c r="E70" s="112"/>
      <c r="F70" s="113"/>
      <c r="G70" s="114"/>
      <c r="H70" s="103"/>
      <c r="I70" s="104"/>
      <c r="J70" s="7"/>
      <c r="K70" s="7"/>
      <c r="L70" s="7"/>
      <c r="M70" s="7"/>
      <c r="N70" s="7"/>
      <c r="O70" s="7"/>
      <c r="P70" s="4"/>
      <c r="Q70" s="67">
        <f>IF($D70="","",VLOOKUP($D70,'Lista TG(S)'!$A$9:$J$72,2))</f>
      </c>
      <c r="R70" s="4"/>
      <c r="S70" s="4"/>
      <c r="T70" s="4"/>
    </row>
    <row r="71" spans="1:20" ht="9" customHeight="1">
      <c r="A71" s="4"/>
      <c r="B71" s="4"/>
      <c r="C71" s="4"/>
      <c r="D71" s="4"/>
      <c r="E71" s="4"/>
      <c r="F71" s="4"/>
      <c r="G71" s="4"/>
      <c r="H71" s="4"/>
      <c r="I71" s="4"/>
      <c r="J71" s="4"/>
      <c r="K71" s="4"/>
      <c r="L71" s="4"/>
      <c r="M71" s="4"/>
      <c r="N71" s="4"/>
      <c r="O71" s="4"/>
      <c r="P71" s="4"/>
      <c r="Q71" s="4"/>
      <c r="R71" s="4"/>
      <c r="S71" s="4"/>
      <c r="T71" s="4"/>
    </row>
    <row r="72" spans="1:20" ht="9" customHeight="1">
      <c r="A72" s="115"/>
      <c r="B72" s="116"/>
      <c r="C72" s="116"/>
      <c r="D72" s="117" t="s">
        <v>32</v>
      </c>
      <c r="E72" s="116"/>
      <c r="F72" s="116"/>
      <c r="G72" s="116"/>
      <c r="H72" s="116"/>
      <c r="I72" s="119" t="s">
        <v>37</v>
      </c>
      <c r="J72" s="117"/>
      <c r="K72" s="119" t="s">
        <v>31</v>
      </c>
      <c r="L72" s="117"/>
      <c r="M72" s="118" t="s">
        <v>67</v>
      </c>
      <c r="N72" s="120"/>
      <c r="O72" s="122"/>
      <c r="P72" s="4"/>
      <c r="Q72" s="78"/>
      <c r="R72" s="4"/>
      <c r="S72" s="4"/>
      <c r="T72" s="4"/>
    </row>
    <row r="73" spans="1:20" ht="9" customHeight="1">
      <c r="A73" s="123"/>
      <c r="B73" s="124"/>
      <c r="C73" s="124"/>
      <c r="D73" s="283" t="s">
        <v>35</v>
      </c>
      <c r="E73" s="283"/>
      <c r="F73" s="124"/>
      <c r="G73" s="124"/>
      <c r="H73" s="104">
        <v>1</v>
      </c>
      <c r="I73" s="104"/>
      <c r="J73" s="104"/>
      <c r="K73" s="104"/>
      <c r="L73" s="104">
        <v>1</v>
      </c>
      <c r="M73" s="104" t="str">
        <f>IF(C9&gt;0,IF(D9=1,R8,""))</f>
        <v>GUZOWSKI</v>
      </c>
      <c r="N73" s="104"/>
      <c r="O73" s="127"/>
      <c r="P73" s="4"/>
      <c r="Q73" s="4"/>
      <c r="R73" s="4"/>
      <c r="S73" s="4"/>
      <c r="T73" s="4"/>
    </row>
    <row r="74" spans="1:20" ht="9" customHeight="1">
      <c r="A74" s="123"/>
      <c r="B74" s="124"/>
      <c r="C74" s="124"/>
      <c r="D74" s="283"/>
      <c r="E74" s="283"/>
      <c r="F74" s="124"/>
      <c r="G74" s="124"/>
      <c r="H74" s="104">
        <v>2</v>
      </c>
      <c r="I74" s="104"/>
      <c r="J74" s="104"/>
      <c r="K74" s="104"/>
      <c r="L74" s="104"/>
      <c r="M74" s="104" t="str">
        <f>IF(C9&gt;0,IF(D9=1,R9,""))</f>
        <v>RZĄDKOWSKI</v>
      </c>
      <c r="N74" s="104"/>
      <c r="O74" s="127"/>
      <c r="P74" s="4"/>
      <c r="Q74" s="4"/>
      <c r="R74" s="4"/>
      <c r="S74" s="4"/>
      <c r="T74" s="4"/>
    </row>
    <row r="75" spans="1:20" ht="9" customHeight="1">
      <c r="A75" s="123"/>
      <c r="B75" s="124"/>
      <c r="C75" s="124"/>
      <c r="D75" s="124" t="s">
        <v>33</v>
      </c>
      <c r="E75" s="124"/>
      <c r="F75" s="124"/>
      <c r="G75" s="124"/>
      <c r="H75" s="104">
        <v>3</v>
      </c>
      <c r="I75" s="104"/>
      <c r="J75" s="104"/>
      <c r="K75" s="104"/>
      <c r="L75" s="104">
        <v>2</v>
      </c>
      <c r="M75" s="104" t="str">
        <f>IF(C69&gt;0,IF(D69=2,R68,""))</f>
        <v>SZPAK</v>
      </c>
      <c r="N75" s="104"/>
      <c r="O75" s="127"/>
      <c r="P75" s="4"/>
      <c r="Q75" s="4"/>
      <c r="R75" s="4"/>
      <c r="S75" s="4"/>
      <c r="T75" s="4"/>
    </row>
    <row r="76" spans="1:20" ht="9" customHeight="1">
      <c r="A76" s="128"/>
      <c r="B76" s="124"/>
      <c r="C76" s="124"/>
      <c r="D76" s="105">
        <v>1</v>
      </c>
      <c r="E76" s="104" t="s">
        <v>236</v>
      </c>
      <c r="F76" s="124"/>
      <c r="G76" s="124"/>
      <c r="H76" s="104">
        <v>4</v>
      </c>
      <c r="I76" s="104"/>
      <c r="J76" s="104"/>
      <c r="K76" s="104"/>
      <c r="L76" s="104"/>
      <c r="M76" s="104" t="str">
        <f>IF(C69&gt;0,IF(D69=2,R69,""))</f>
        <v>PAWLAK</v>
      </c>
      <c r="N76" s="104"/>
      <c r="O76" s="127"/>
      <c r="P76" s="4"/>
      <c r="Q76" s="4"/>
      <c r="R76" s="4"/>
      <c r="S76" s="4"/>
      <c r="T76" s="4"/>
    </row>
    <row r="77" spans="1:20" ht="9" customHeight="1">
      <c r="A77" s="128"/>
      <c r="B77" s="124"/>
      <c r="C77" s="124"/>
      <c r="D77" s="105">
        <v>2</v>
      </c>
      <c r="E77" s="104" t="s">
        <v>113</v>
      </c>
      <c r="F77" s="124"/>
      <c r="G77" s="124"/>
      <c r="H77" s="104"/>
      <c r="I77" s="104"/>
      <c r="J77" s="104"/>
      <c r="K77" s="104"/>
      <c r="L77" s="104">
        <v>3</v>
      </c>
      <c r="M77" s="104" t="str">
        <f>IF(AND(C25&gt;0,D25=3),R24,IF(AND(C53&gt;0,D53=3),R52,""))</f>
        <v>FILOCHOWSKI</v>
      </c>
      <c r="N77" s="104"/>
      <c r="O77" s="127"/>
      <c r="P77" s="4"/>
      <c r="Q77" s="4"/>
      <c r="R77" s="4"/>
      <c r="S77" s="4"/>
      <c r="T77" s="4"/>
    </row>
    <row r="78" spans="1:20" ht="9" customHeight="1">
      <c r="A78" s="123"/>
      <c r="B78" s="124"/>
      <c r="C78" s="124"/>
      <c r="D78" s="124" t="s">
        <v>34</v>
      </c>
      <c r="E78" s="124"/>
      <c r="F78" s="124"/>
      <c r="G78" s="124"/>
      <c r="H78" s="104"/>
      <c r="I78" s="104"/>
      <c r="J78" s="104"/>
      <c r="K78" s="104"/>
      <c r="L78" s="104"/>
      <c r="M78" s="104" t="str">
        <f>IF(AND(C25&gt;0,D25=3),R25,IF(AND(C53&gt;0,D53=3),R53,""))</f>
        <v>CICHACKI</v>
      </c>
      <c r="N78" s="104"/>
      <c r="O78" s="127"/>
      <c r="P78" s="4"/>
      <c r="Q78" s="4"/>
      <c r="R78" s="4"/>
      <c r="S78" s="4"/>
      <c r="T78" s="4"/>
    </row>
    <row r="79" spans="1:20" ht="9" customHeight="1">
      <c r="A79" s="123"/>
      <c r="B79" s="124"/>
      <c r="C79" s="124"/>
      <c r="D79" s="104"/>
      <c r="E79" s="104"/>
      <c r="F79" s="124"/>
      <c r="G79" s="124"/>
      <c r="H79" s="104"/>
      <c r="I79" s="104"/>
      <c r="J79" s="104"/>
      <c r="K79" s="104"/>
      <c r="L79" s="104">
        <v>4</v>
      </c>
      <c r="M79" s="104" t="str">
        <f>IF(AND(C25&gt;0,D25=4),R24,IF(AND(C53&gt;0,D53=4),R52,""))</f>
        <v>MARCHEWKA</v>
      </c>
      <c r="N79" s="104"/>
      <c r="O79" s="127"/>
      <c r="P79" s="4"/>
      <c r="Q79" s="4"/>
      <c r="R79" s="4"/>
      <c r="S79" s="4"/>
      <c r="T79" s="4"/>
    </row>
    <row r="80" spans="1:20" ht="9" customHeight="1">
      <c r="A80" s="123"/>
      <c r="B80" s="124"/>
      <c r="C80" s="124"/>
      <c r="D80" s="104"/>
      <c r="E80" s="129" t="str">
        <f>Tytuł!$C$14</f>
        <v>Paweł Marciszewski</v>
      </c>
      <c r="F80" s="124"/>
      <c r="G80" s="124"/>
      <c r="H80" s="104"/>
      <c r="I80" s="104"/>
      <c r="J80" s="104"/>
      <c r="K80" s="104"/>
      <c r="L80" s="104"/>
      <c r="M80" s="104" t="str">
        <f>IF(AND(C25&gt;0,D25=4),R25,IF(AND(C53&gt;0,D53=4),R53,""))</f>
        <v>SADOMSKI</v>
      </c>
      <c r="N80" s="104"/>
      <c r="O80" s="127"/>
      <c r="P80" s="4"/>
      <c r="Q80" s="4"/>
      <c r="R80" s="4"/>
      <c r="S80" s="4"/>
      <c r="T80" s="4"/>
    </row>
    <row r="81" spans="1:20" ht="9" customHeight="1">
      <c r="A81" s="130"/>
      <c r="B81" s="131"/>
      <c r="C81" s="131"/>
      <c r="D81" s="131"/>
      <c r="E81" s="131"/>
      <c r="F81" s="131"/>
      <c r="G81" s="131"/>
      <c r="H81" s="131"/>
      <c r="I81" s="131"/>
      <c r="J81" s="131"/>
      <c r="K81" s="131"/>
      <c r="L81" s="131"/>
      <c r="M81" s="131"/>
      <c r="N81" s="131"/>
      <c r="O81" s="132"/>
      <c r="P81" s="4"/>
      <c r="Q81" s="4"/>
      <c r="R81" s="4"/>
      <c r="S81" s="4"/>
      <c r="T81" s="4"/>
    </row>
    <row r="82" spans="1:20" ht="12.75">
      <c r="A82" s="4"/>
      <c r="B82" s="4"/>
      <c r="C82" s="4"/>
      <c r="D82" s="4"/>
      <c r="E82" s="4"/>
      <c r="F82" s="4"/>
      <c r="G82" s="4"/>
      <c r="H82" s="4"/>
      <c r="I82" s="4"/>
      <c r="J82" s="4"/>
      <c r="K82" s="4"/>
      <c r="L82" s="4"/>
      <c r="M82" s="4"/>
      <c r="N82" s="4"/>
      <c r="O82" s="4"/>
      <c r="P82" s="4"/>
      <c r="Q82" s="4"/>
      <c r="R82" s="4"/>
      <c r="S82" s="4"/>
      <c r="T82" s="4"/>
    </row>
    <row r="83" spans="1:20" ht="12.75">
      <c r="A83" s="4"/>
      <c r="B83" s="4"/>
      <c r="C83" s="4"/>
      <c r="D83" s="4"/>
      <c r="E83" s="4"/>
      <c r="F83" s="4"/>
      <c r="G83" s="4"/>
      <c r="H83" s="4"/>
      <c r="I83" s="4"/>
      <c r="J83" s="4"/>
      <c r="K83" s="4"/>
      <c r="L83" s="4"/>
      <c r="M83" s="4"/>
      <c r="N83" s="4"/>
      <c r="O83" s="4"/>
      <c r="P83" s="4"/>
      <c r="Q83" s="4"/>
      <c r="R83" s="4"/>
      <c r="S83" s="4"/>
      <c r="T83" s="4"/>
    </row>
    <row r="84" spans="1:20" ht="12.75">
      <c r="A84" s="4"/>
      <c r="B84" s="4"/>
      <c r="C84" s="4"/>
      <c r="D84" s="4"/>
      <c r="E84" s="4"/>
      <c r="F84" s="4"/>
      <c r="G84" s="4"/>
      <c r="H84" s="4"/>
      <c r="I84" s="4"/>
      <c r="J84" s="4"/>
      <c r="K84" s="4"/>
      <c r="L84" s="4"/>
      <c r="M84" s="4"/>
      <c r="N84" s="4"/>
      <c r="O84" s="4"/>
      <c r="P84" s="4"/>
      <c r="Q84" s="4"/>
      <c r="R84" s="4"/>
      <c r="S84" s="4"/>
      <c r="T84" s="4"/>
    </row>
    <row r="85" spans="1:20" ht="12.75">
      <c r="A85" s="4"/>
      <c r="B85" s="4"/>
      <c r="C85" s="4"/>
      <c r="D85" s="4"/>
      <c r="E85" s="4"/>
      <c r="F85" s="4"/>
      <c r="G85" s="4"/>
      <c r="H85" s="4"/>
      <c r="I85" s="4"/>
      <c r="J85" s="4"/>
      <c r="K85" s="4"/>
      <c r="L85" s="4"/>
      <c r="M85" s="4"/>
      <c r="N85" s="4"/>
      <c r="O85" s="4"/>
      <c r="P85" s="4"/>
      <c r="Q85" s="4"/>
      <c r="R85" s="4"/>
      <c r="S85" s="4"/>
      <c r="T85" s="4"/>
    </row>
    <row r="86" spans="1:20" ht="12.75">
      <c r="A86" s="4"/>
      <c r="B86" s="4"/>
      <c r="C86" s="4"/>
      <c r="D86" s="4"/>
      <c r="E86" s="4"/>
      <c r="F86" s="4"/>
      <c r="G86" s="4"/>
      <c r="H86" s="4"/>
      <c r="I86" s="4"/>
      <c r="J86" s="4"/>
      <c r="K86" s="4"/>
      <c r="L86" s="4"/>
      <c r="M86" s="4"/>
      <c r="N86" s="4"/>
      <c r="O86" s="4"/>
      <c r="P86" s="4"/>
      <c r="Q86" s="4"/>
      <c r="R86" s="4"/>
      <c r="S86" s="4"/>
      <c r="T86" s="4"/>
    </row>
    <row r="87" spans="1:20" ht="12.75">
      <c r="A87" s="4"/>
      <c r="B87" s="4"/>
      <c r="C87" s="4"/>
      <c r="D87" s="4"/>
      <c r="E87" s="4"/>
      <c r="F87" s="4"/>
      <c r="G87" s="4"/>
      <c r="H87" s="4"/>
      <c r="I87" s="4"/>
      <c r="J87" s="4"/>
      <c r="K87" s="4"/>
      <c r="L87" s="4"/>
      <c r="M87" s="4"/>
      <c r="N87" s="4"/>
      <c r="O87" s="4"/>
      <c r="P87" s="4"/>
      <c r="Q87" s="4"/>
      <c r="R87" s="4"/>
      <c r="S87" s="4"/>
      <c r="T87" s="4"/>
    </row>
    <row r="88" spans="1:20" ht="12.75">
      <c r="A88" s="4"/>
      <c r="B88" s="4"/>
      <c r="C88" s="4"/>
      <c r="D88" s="4"/>
      <c r="E88" s="4"/>
      <c r="F88" s="4"/>
      <c r="G88" s="4"/>
      <c r="H88" s="4"/>
      <c r="I88" s="4"/>
      <c r="J88" s="4"/>
      <c r="K88" s="4"/>
      <c r="L88" s="4"/>
      <c r="M88" s="4"/>
      <c r="N88" s="4"/>
      <c r="O88" s="4"/>
      <c r="P88" s="4"/>
      <c r="Q88" s="4"/>
      <c r="R88" s="4"/>
      <c r="S88" s="4"/>
      <c r="T88" s="4"/>
    </row>
    <row r="89" spans="1:20" ht="12.75">
      <c r="A89" s="4"/>
      <c r="B89" s="4"/>
      <c r="C89" s="4"/>
      <c r="D89" s="4"/>
      <c r="E89" s="4"/>
      <c r="F89" s="4"/>
      <c r="G89" s="4"/>
      <c r="H89" s="4"/>
      <c r="I89" s="4"/>
      <c r="J89" s="4"/>
      <c r="K89" s="4"/>
      <c r="L89" s="4"/>
      <c r="M89" s="4"/>
      <c r="N89" s="4"/>
      <c r="O89" s="4"/>
      <c r="P89" s="4"/>
      <c r="Q89" s="4"/>
      <c r="R89" s="4"/>
      <c r="S89" s="4"/>
      <c r="T89" s="4"/>
    </row>
    <row r="90" spans="1:20" ht="12.75">
      <c r="A90" s="4"/>
      <c r="B90" s="4"/>
      <c r="C90" s="4"/>
      <c r="D90" s="4"/>
      <c r="E90" s="4"/>
      <c r="F90" s="4"/>
      <c r="G90" s="4"/>
      <c r="H90" s="4"/>
      <c r="I90" s="4"/>
      <c r="J90" s="4"/>
      <c r="K90" s="4"/>
      <c r="L90" s="4"/>
      <c r="M90" s="4"/>
      <c r="N90" s="4"/>
      <c r="O90" s="4"/>
      <c r="P90" s="4"/>
      <c r="Q90" s="4"/>
      <c r="R90" s="4"/>
      <c r="S90" s="4"/>
      <c r="T90" s="4"/>
    </row>
  </sheetData>
  <sheetProtection/>
  <mergeCells count="1">
    <mergeCell ref="D73:E74"/>
  </mergeCells>
  <conditionalFormatting sqref="I9 I13 I17 I21 I25 I29 I33 I37 I41 I45 I49 I53 I57 I61 I65 I69 K11 M39 K27 K35 K43 K51 K59 K67 M15 M31 M47 M55 I11 I19 I27 I35 I43 I51 I59 I67 K15 K31 K47 K63 M23 M63">
    <cfRule type="expression" priority="1" dxfId="0" stopIfTrue="1">
      <formula>H9="as"</formula>
    </cfRule>
    <cfRule type="expression" priority="2" dxfId="0" stopIfTrue="1">
      <formula>H9="bs"</formula>
    </cfRule>
  </conditionalFormatting>
  <conditionalFormatting sqref="I10 I18 I26 I34 I42 I50 I58 I66 K14 K30 K46 K62 M22 M54 M38">
    <cfRule type="expression" priority="3" dxfId="0" stopIfTrue="1">
      <formula>H11="as"</formula>
    </cfRule>
    <cfRule type="expression" priority="4" dxfId="0" stopIfTrue="1">
      <formula>H11="bs"</formula>
    </cfRule>
  </conditionalFormatting>
  <printOptions/>
  <pageMargins left="0.35433070866141736" right="0.35433070866141736" top="0.3937007874015748" bottom="0.3937007874015748" header="0" footer="0"/>
  <pageSetup horizontalDpi="300" verticalDpi="300" orientation="portrait" paperSize="9" r:id="rId4"/>
  <drawing r:id="rId3"/>
  <legacyDrawing r:id="rId2"/>
</worksheet>
</file>

<file path=xl/worksheets/sheet7.xml><?xml version="1.0" encoding="utf-8"?>
<worksheet xmlns="http://schemas.openxmlformats.org/spreadsheetml/2006/main" xmlns:r="http://schemas.openxmlformats.org/officeDocument/2006/relationships">
  <dimension ref="A1:L80"/>
  <sheetViews>
    <sheetView showZeros="0" zoomScalePageLayoutView="0" workbookViewId="0" topLeftCell="A4">
      <selection activeCell="I6" sqref="I6"/>
    </sheetView>
  </sheetViews>
  <sheetFormatPr defaultColWidth="9.140625" defaultRowHeight="12.75"/>
  <cols>
    <col min="1" max="1" width="5.7109375" style="0" customWidth="1"/>
    <col min="2" max="2" width="4.7109375" style="0" hidden="1" customWidth="1"/>
    <col min="3" max="3" width="20.7109375" style="0" customWidth="1"/>
    <col min="4" max="4" width="18.7109375" style="0" customWidth="1"/>
    <col min="5" max="5" width="20.7109375" style="0" customWidth="1"/>
    <col min="6" max="7" width="10.7109375" style="0" customWidth="1"/>
    <col min="8" max="8" width="6.7109375" style="0" customWidth="1"/>
  </cols>
  <sheetData>
    <row r="1" spans="1:12" ht="19.5" customHeight="1">
      <c r="A1" s="19" t="str">
        <f>Tytuł!C10</f>
        <v>Mistrzostwa Województwa</v>
      </c>
      <c r="B1" s="19"/>
      <c r="C1" s="4"/>
      <c r="D1" s="20" t="s">
        <v>17</v>
      </c>
      <c r="E1" s="13" t="str">
        <f>Tytuł!$C$14</f>
        <v>Paweł Marciszewski</v>
      </c>
      <c r="F1" s="13"/>
      <c r="G1" s="4"/>
      <c r="H1" s="4"/>
      <c r="I1" s="4"/>
      <c r="J1" s="4"/>
      <c r="K1" s="4"/>
      <c r="L1" s="4"/>
    </row>
    <row r="2" spans="1:12" ht="12.75">
      <c r="A2" s="4"/>
      <c r="B2" s="4"/>
      <c r="C2" s="4"/>
      <c r="D2" s="20" t="s">
        <v>4</v>
      </c>
      <c r="E2" s="13" t="str">
        <f>Tytuł!$G$10</f>
        <v>Skrzaty</v>
      </c>
      <c r="F2" s="13"/>
      <c r="G2" s="4"/>
      <c r="H2" s="4"/>
      <c r="I2" s="4"/>
      <c r="J2" s="4"/>
      <c r="K2" s="4"/>
      <c r="L2" s="4"/>
    </row>
    <row r="3" spans="1:12" ht="12.75">
      <c r="A3" s="20"/>
      <c r="B3" s="20"/>
      <c r="C3" s="20"/>
      <c r="D3" s="20" t="s">
        <v>5</v>
      </c>
      <c r="E3" s="13" t="str">
        <f>Tytuł!$G$12</f>
        <v>Warszawa</v>
      </c>
      <c r="F3" s="13"/>
      <c r="G3" s="21"/>
      <c r="H3" s="4"/>
      <c r="I3" s="4"/>
      <c r="J3" s="4"/>
      <c r="K3" s="4"/>
      <c r="L3" s="4"/>
    </row>
    <row r="4" spans="1:12" ht="12.75">
      <c r="A4" s="20"/>
      <c r="B4" s="20"/>
      <c r="C4" s="174"/>
      <c r="D4" s="20" t="s">
        <v>6</v>
      </c>
      <c r="E4" s="13" t="str">
        <f>Tytuł!$G$14</f>
        <v>18-20.05.2013</v>
      </c>
      <c r="F4" s="13"/>
      <c r="G4" s="21"/>
      <c r="H4" s="4"/>
      <c r="I4" s="4"/>
      <c r="J4" s="4"/>
      <c r="K4" s="4"/>
      <c r="L4" s="4"/>
    </row>
    <row r="5" spans="1:12" ht="12.75">
      <c r="A5" s="4"/>
      <c r="B5" s="4"/>
      <c r="C5" s="174" t="s">
        <v>58</v>
      </c>
      <c r="D5" s="241"/>
      <c r="E5" s="4"/>
      <c r="F5" s="4"/>
      <c r="G5" s="4"/>
      <c r="H5" s="4"/>
      <c r="I5" s="4"/>
      <c r="J5" s="4"/>
      <c r="K5" s="4"/>
      <c r="L5" s="4"/>
    </row>
    <row r="6" spans="1:12" ht="15">
      <c r="A6" s="22" t="s">
        <v>52</v>
      </c>
      <c r="B6" s="22"/>
      <c r="C6" s="3"/>
      <c r="D6" s="60"/>
      <c r="E6" s="3"/>
      <c r="F6" s="3"/>
      <c r="G6" s="3"/>
      <c r="H6" s="3"/>
      <c r="I6" s="4"/>
      <c r="J6" s="4"/>
      <c r="K6" s="4"/>
      <c r="L6" s="4"/>
    </row>
    <row r="7" spans="1:12" ht="13.5" thickBot="1">
      <c r="A7" s="216" t="s">
        <v>19</v>
      </c>
      <c r="B7" s="4"/>
      <c r="C7" s="4"/>
      <c r="D7" s="4"/>
      <c r="E7" s="4"/>
      <c r="F7" s="4"/>
      <c r="G7" s="4"/>
      <c r="H7" s="4"/>
      <c r="I7" s="4"/>
      <c r="J7" s="4"/>
      <c r="K7" s="4"/>
      <c r="L7" s="4"/>
    </row>
    <row r="8" spans="1:12" ht="19.5" customHeight="1">
      <c r="A8" s="24" t="s">
        <v>53</v>
      </c>
      <c r="B8" s="175" t="s">
        <v>8</v>
      </c>
      <c r="C8" s="25" t="s">
        <v>9</v>
      </c>
      <c r="D8" s="25" t="s">
        <v>10</v>
      </c>
      <c r="E8" s="25" t="s">
        <v>11</v>
      </c>
      <c r="F8" s="25" t="s">
        <v>12</v>
      </c>
      <c r="G8" s="25" t="s">
        <v>13</v>
      </c>
      <c r="H8" s="26" t="s">
        <v>51</v>
      </c>
      <c r="I8" s="4"/>
      <c r="J8" s="4"/>
      <c r="K8" s="4"/>
      <c r="L8" s="4"/>
    </row>
    <row r="9" spans="1:12" ht="19.5" customHeight="1">
      <c r="A9" s="170">
        <v>1</v>
      </c>
      <c r="B9" s="176">
        <f>'64(S)'!N77</f>
        <v>2</v>
      </c>
      <c r="C9" s="27" t="str">
        <f>VLOOKUP(B9,'Lista TG(S)'!$A$9:$F$72,2)</f>
        <v>RZĄDKOWSKI</v>
      </c>
      <c r="D9" s="27" t="str">
        <f>VLOOKUP(B9,'Lista TG(S)'!$A$9:$F$72,3)</f>
        <v>KAMIL</v>
      </c>
      <c r="E9" s="27" t="str">
        <f>VLOOKUP(B9,'Lista TG(S)'!$A$9:$F$72,4)</f>
        <v>MKS AM TENIS</v>
      </c>
      <c r="F9" s="29" t="str">
        <f>VLOOKUP(B9,'Lista TG(S)'!$A$9:$F$72,5)</f>
        <v>22/MA</v>
      </c>
      <c r="G9" s="172" t="str">
        <f>VLOOKUP(B9,'Lista TG(S)'!$A$9:$F$72,6)</f>
        <v>13/01/2001</v>
      </c>
      <c r="H9" s="242" t="s">
        <v>288</v>
      </c>
      <c r="I9" s="4"/>
      <c r="J9" s="4"/>
      <c r="K9" s="4"/>
      <c r="L9" s="4"/>
    </row>
    <row r="10" spans="1:12" ht="19.5" customHeight="1">
      <c r="A10" s="171">
        <v>2</v>
      </c>
      <c r="B10" s="176">
        <f>'64(S)'!O77</f>
        <v>0</v>
      </c>
      <c r="C10" s="27" t="s">
        <v>80</v>
      </c>
      <c r="D10" s="27" t="s">
        <v>81</v>
      </c>
      <c r="E10" s="27" t="s">
        <v>87</v>
      </c>
      <c r="F10" s="29" t="s">
        <v>83</v>
      </c>
      <c r="G10" s="172" t="s">
        <v>84</v>
      </c>
      <c r="H10" s="242" t="s">
        <v>289</v>
      </c>
      <c r="I10" s="4"/>
      <c r="J10" s="4"/>
      <c r="K10" s="4"/>
      <c r="L10" s="4"/>
    </row>
    <row r="11" spans="1:12" ht="19.5" customHeight="1">
      <c r="A11" s="195" t="s">
        <v>54</v>
      </c>
      <c r="B11" s="176">
        <f>'64(S)'!M75</f>
        <v>3</v>
      </c>
      <c r="C11" s="27" t="str">
        <f>VLOOKUP(B11,'Lista TG(S)'!$A$9:$F$72,2)</f>
        <v>PAWLAK</v>
      </c>
      <c r="D11" s="27" t="str">
        <f>VLOOKUP(B11,'Lista TG(S)'!$A$9:$F$72,3)</f>
        <v>PIOTR</v>
      </c>
      <c r="E11" s="27" t="str">
        <f>VLOOKUP(B11,'Lista TG(S)'!$A$9:$F$72,4)</f>
        <v>WKT  Mera Warszawa</v>
      </c>
      <c r="F11" s="29" t="str">
        <f>VLOOKUP(B11,'Lista TG(S)'!$A$9:$F$72,5)</f>
        <v>580/MA</v>
      </c>
      <c r="G11" s="172" t="str">
        <f>VLOOKUP(B11,'Lista TG(S)'!$A$9:$F$72,6)</f>
        <v>12/01/2002</v>
      </c>
      <c r="H11" s="242" t="s">
        <v>290</v>
      </c>
      <c r="I11" s="4"/>
      <c r="J11" s="4"/>
      <c r="K11" s="4"/>
      <c r="L11" s="4"/>
    </row>
    <row r="12" spans="1:12" ht="19.5" customHeight="1">
      <c r="A12" s="197"/>
      <c r="B12" s="176">
        <f>'64(S)'!M79</f>
        <v>4</v>
      </c>
      <c r="C12" s="27" t="str">
        <f>VLOOKUP(B12,'Lista TG(S)'!$A$9:$F$72,2)</f>
        <v>FRANKOWSKI</v>
      </c>
      <c r="D12" s="27" t="str">
        <f>VLOOKUP(B12,'Lista TG(S)'!$A$9:$F$72,3)</f>
        <v>TOMASZ</v>
      </c>
      <c r="E12" s="27" t="str">
        <f>VLOOKUP(B12,'Lista TG(S)'!$A$9:$F$72,4)</f>
        <v>WTS DeSki</v>
      </c>
      <c r="F12" s="29" t="str">
        <f>VLOOKUP(B12,'Lista TG(S)'!$A$9:$F$72,5)</f>
        <v>518/MA</v>
      </c>
      <c r="G12" s="172" t="str">
        <f>VLOOKUP(B12,'Lista TG(S)'!$A$9:$F$72,6)</f>
        <v>30/03/2001</v>
      </c>
      <c r="H12" s="242" t="s">
        <v>290</v>
      </c>
      <c r="I12" s="4"/>
      <c r="J12" s="4"/>
      <c r="K12" s="4"/>
      <c r="L12" s="4"/>
    </row>
    <row r="13" spans="1:12" ht="19.5" customHeight="1">
      <c r="A13" s="195" t="s">
        <v>55</v>
      </c>
      <c r="B13" s="176">
        <f>'64(S)'!Q24</f>
        <v>8</v>
      </c>
      <c r="C13" s="27" t="str">
        <f>VLOOKUP(B13,'Lista TG(S)'!$A$9:$F$72,2)</f>
        <v>MARCHEWKA</v>
      </c>
      <c r="D13" s="27" t="str">
        <f>VLOOKUP(B13,'Lista TG(S)'!$A$9:$F$72,3)</f>
        <v>MICHAŁ</v>
      </c>
      <c r="E13" s="27" t="str">
        <f>VLOOKUP(B13,'Lista TG(S)'!$A$9:$F$72,4)</f>
        <v>UKT Radość 90</v>
      </c>
      <c r="F13" s="29" t="str">
        <f>VLOOKUP(B13,'Lista TG(S)'!$A$9:$F$72,5)</f>
        <v>606/ma</v>
      </c>
      <c r="G13" s="172" t="str">
        <f>VLOOKUP(B13,'Lista TG(S)'!$A$9:$F$72,6)</f>
        <v>03/08/2002</v>
      </c>
      <c r="H13" s="242" t="s">
        <v>291</v>
      </c>
      <c r="I13" s="4"/>
      <c r="J13" s="4"/>
      <c r="K13" s="4"/>
      <c r="L13" s="4"/>
    </row>
    <row r="14" spans="1:12" ht="19.5" customHeight="1">
      <c r="A14" s="196"/>
      <c r="B14" s="177">
        <f>'64(S)'!Q56</f>
        <v>32</v>
      </c>
      <c r="C14" s="27" t="str">
        <f>VLOOKUP(B14,'Lista TG(S)'!$A$9:$F$72,2)</f>
        <v>NICZEWSKI</v>
      </c>
      <c r="D14" s="27" t="str">
        <f>VLOOKUP(B14,'Lista TG(S)'!$A$9:$F$72,3)</f>
        <v>FILIP</v>
      </c>
      <c r="E14" s="27" t="str">
        <f>VLOOKUP(B14,'Lista TG(S)'!$A$9:$F$72,4)</f>
        <v>KS Warszawianka</v>
      </c>
      <c r="F14" s="29" t="str">
        <f>VLOOKUP(B14,'Lista TG(S)'!$A$9:$F$72,5)</f>
        <v>1901/ MA</v>
      </c>
      <c r="G14" s="172" t="str">
        <f>VLOOKUP(B14,'Lista TG(S)'!$A$9:$F$72,6)</f>
        <v>27/02/2001</v>
      </c>
      <c r="H14" s="242" t="s">
        <v>291</v>
      </c>
      <c r="I14" s="4"/>
      <c r="J14" s="4"/>
      <c r="K14" s="4"/>
      <c r="L14" s="4"/>
    </row>
    <row r="15" spans="1:12" ht="19.5" customHeight="1">
      <c r="A15" s="196"/>
      <c r="B15" s="177">
        <f>'64(S)'!Q105</f>
        <v>5</v>
      </c>
      <c r="C15" s="27" t="str">
        <f>VLOOKUP(B15,'Lista TG(S)'!$A$9:$F$72,2)</f>
        <v>FILOCHOWSKI</v>
      </c>
      <c r="D15" s="27" t="str">
        <f>VLOOKUP(B15,'Lista TG(S)'!$A$9:$F$72,3)</f>
        <v>STANISŁAW</v>
      </c>
      <c r="E15" s="27" t="str">
        <f>VLOOKUP(B15,'Lista TG(S)'!$A$9:$F$72,4)</f>
        <v>MKS AM TENIS</v>
      </c>
      <c r="F15" s="29" t="str">
        <f>VLOOKUP(B15,'Lista TG(S)'!$A$9:$F$72,5)</f>
        <v>227/MA</v>
      </c>
      <c r="G15" s="172" t="str">
        <f>VLOOKUP(B15,'Lista TG(S)'!$A$9:$F$72,6)</f>
        <v>17/07/2001</v>
      </c>
      <c r="H15" s="242" t="s">
        <v>291</v>
      </c>
      <c r="I15" s="4"/>
      <c r="J15" s="4"/>
      <c r="K15" s="4"/>
      <c r="L15" s="4"/>
    </row>
    <row r="16" spans="1:12" ht="19.5" customHeight="1">
      <c r="A16" s="197"/>
      <c r="B16" s="178">
        <f>'64(S)'!Q137</f>
        <v>6</v>
      </c>
      <c r="C16" s="27" t="str">
        <f>VLOOKUP(B16,'Lista TG(S)'!$A$9:$F$72,2)</f>
        <v>MAGIELSKI</v>
      </c>
      <c r="D16" s="27" t="str">
        <f>VLOOKUP(B16,'Lista TG(S)'!$A$9:$F$72,3)</f>
        <v>JAN</v>
      </c>
      <c r="E16" s="27" t="str">
        <f>VLOOKUP(B16,'Lista TG(S)'!$A$9:$F$72,4)</f>
        <v>MATCHPOINT Komorów</v>
      </c>
      <c r="F16" s="29" t="str">
        <f>VLOOKUP(B16,'Lista TG(S)'!$A$9:$F$72,5)</f>
        <v>38/MA</v>
      </c>
      <c r="G16" s="172" t="str">
        <f>VLOOKUP(B16,'Lista TG(S)'!$A$9:$F$72,6)</f>
        <v>26/09/2001</v>
      </c>
      <c r="H16" s="242" t="s">
        <v>291</v>
      </c>
      <c r="I16" s="4"/>
      <c r="J16" s="4"/>
      <c r="K16" s="4"/>
      <c r="L16" s="4"/>
    </row>
    <row r="17" spans="1:12" ht="19.5" customHeight="1">
      <c r="A17" s="195" t="s">
        <v>56</v>
      </c>
      <c r="B17" s="177">
        <f>'64(S)'!O16</f>
        <v>24</v>
      </c>
      <c r="C17" s="27" t="str">
        <f>VLOOKUP(B17,'Lista TG(S)'!$A$9:$F$72,2)</f>
        <v>MAŃKOWSKI</v>
      </c>
      <c r="D17" s="27" t="str">
        <f>VLOOKUP(B17,'Lista TG(S)'!$A$9:$F$72,3)</f>
        <v>DANIEL</v>
      </c>
      <c r="E17" s="27" t="str">
        <f>VLOOKUP(B17,'Lista TG(S)'!$A$9:$F$72,4)</f>
        <v>UKS Tenisowe ASY</v>
      </c>
      <c r="F17" s="29" t="str">
        <f>VLOOKUP(B17,'Lista TG(S)'!$A$9:$F$72,5)</f>
        <v>818/MA</v>
      </c>
      <c r="G17" s="172" t="str">
        <f>VLOOKUP(B17,'Lista TG(S)'!$A$9:$F$72,6)</f>
        <v>31/12/2002</v>
      </c>
      <c r="H17" s="242" t="s">
        <v>292</v>
      </c>
      <c r="I17" s="4"/>
      <c r="J17" s="4"/>
      <c r="K17" s="4"/>
      <c r="L17" s="4"/>
    </row>
    <row r="18" spans="1:12" ht="19.5" customHeight="1">
      <c r="A18" s="196"/>
      <c r="B18" s="177">
        <f>'64(S)'!O32</f>
        <v>12</v>
      </c>
      <c r="C18" s="27" t="str">
        <f>VLOOKUP(B18,'Lista TG(S)'!$A$9:$F$72,2)</f>
        <v>PŁUSA</v>
      </c>
      <c r="D18" s="27" t="str">
        <f>VLOOKUP(B18,'Lista TG(S)'!$A$9:$F$72,3)</f>
        <v>JAKUB</v>
      </c>
      <c r="E18" s="27" t="str">
        <f>VLOOKUP(B18,'Lista TG(S)'!$A$9:$F$72,4)</f>
        <v>UKT Radość 90</v>
      </c>
      <c r="F18" s="29" t="str">
        <f>VLOOKUP(B18,'Lista TG(S)'!$A$9:$F$72,5)</f>
        <v>607/MA</v>
      </c>
      <c r="G18" s="172" t="str">
        <f>VLOOKUP(B18,'Lista TG(S)'!$A$9:$F$72,6)</f>
        <v>02/02/2001</v>
      </c>
      <c r="H18" s="242" t="s">
        <v>292</v>
      </c>
      <c r="I18" s="4"/>
      <c r="J18" s="4"/>
      <c r="K18" s="4"/>
      <c r="L18" s="4"/>
    </row>
    <row r="19" spans="1:12" ht="19.5" customHeight="1">
      <c r="A19" s="196"/>
      <c r="B19" s="177">
        <f>'64(S)'!O48</f>
        <v>34</v>
      </c>
      <c r="C19" s="27" t="str">
        <f>VLOOKUP(B19,'Lista TG(S)'!$A$9:$F$72,2)</f>
        <v>WAJDEMAJER</v>
      </c>
      <c r="D19" s="27" t="str">
        <f>VLOOKUP(B19,'Lista TG(S)'!$A$9:$F$72,3)</f>
        <v>JAN</v>
      </c>
      <c r="E19" s="27" t="str">
        <f>VLOOKUP(B19,'Lista TG(S)'!$A$9:$F$72,4)</f>
        <v>NST</v>
      </c>
      <c r="F19" s="29" t="str">
        <f>VLOOKUP(B19,'Lista TG(S)'!$A$9:$F$72,5)</f>
        <v>1618/MA</v>
      </c>
      <c r="G19" s="172" t="str">
        <f>VLOOKUP(B19,'Lista TG(S)'!$A$9:$F$72,6)</f>
        <v>31/07/2001</v>
      </c>
      <c r="H19" s="242" t="s">
        <v>292</v>
      </c>
      <c r="I19" s="4"/>
      <c r="J19" s="4"/>
      <c r="K19" s="4"/>
      <c r="L19" s="4"/>
    </row>
    <row r="20" spans="1:12" ht="19.5" customHeight="1">
      <c r="A20" s="196"/>
      <c r="B20" s="177">
        <f>'64(S)'!O64</f>
        <v>11</v>
      </c>
      <c r="C20" s="27" t="str">
        <f>VLOOKUP(B20,'Lista TG(S)'!$A$9:$F$72,2)</f>
        <v>OKOŃSKI</v>
      </c>
      <c r="D20" s="27" t="str">
        <f>VLOOKUP(B20,'Lista TG(S)'!$A$9:$F$72,3)</f>
        <v>MAKS</v>
      </c>
      <c r="E20" s="27" t="str">
        <f>VLOOKUP(B20,'Lista TG(S)'!$A$9:$F$72,4)</f>
        <v>MKS AM TENIS</v>
      </c>
      <c r="F20" s="29" t="str">
        <f>VLOOKUP(B20,'Lista TG(S)'!$A$9:$F$72,5)</f>
        <v>912/MA</v>
      </c>
      <c r="G20" s="172" t="str">
        <f>VLOOKUP(B20,'Lista TG(S)'!$A$9:$F$72,6)</f>
        <v>04/02/2001</v>
      </c>
      <c r="H20" s="242" t="s">
        <v>292</v>
      </c>
      <c r="I20" s="4"/>
      <c r="J20" s="4"/>
      <c r="K20" s="4"/>
      <c r="L20" s="4"/>
    </row>
    <row r="21" spans="1:12" ht="19.5" customHeight="1">
      <c r="A21" s="196"/>
      <c r="B21" s="177">
        <f>'64(S)'!O97</f>
        <v>10</v>
      </c>
      <c r="C21" s="27" t="str">
        <f>VLOOKUP(B21,'Lista TG(S)'!$A$9:$F$72,2)</f>
        <v>SADOMSKI</v>
      </c>
      <c r="D21" s="27" t="str">
        <f>VLOOKUP(B21,'Lista TG(S)'!$A$9:$F$72,3)</f>
        <v>MARCIN</v>
      </c>
      <c r="E21" s="27" t="str">
        <f>VLOOKUP(B21,'Lista TG(S)'!$A$9:$F$72,4)</f>
        <v>UKT Radość 90</v>
      </c>
      <c r="F21" s="29" t="str">
        <f>VLOOKUP(B21,'Lista TG(S)'!$A$9:$F$72,5)</f>
        <v>511/MA</v>
      </c>
      <c r="G21" s="172" t="str">
        <f>VLOOKUP(B21,'Lista TG(S)'!$A$9:$F$72,6)</f>
        <v>30/01/2001</v>
      </c>
      <c r="H21" s="242" t="s">
        <v>292</v>
      </c>
      <c r="I21" s="4"/>
      <c r="J21" s="4"/>
      <c r="K21" s="4"/>
      <c r="L21" s="4"/>
    </row>
    <row r="22" spans="1:12" ht="19.5" customHeight="1">
      <c r="A22" s="196"/>
      <c r="B22" s="176">
        <f>'64(S)'!O113</f>
        <v>14</v>
      </c>
      <c r="C22" s="27" t="str">
        <f>VLOOKUP(B22,'Lista TG(S)'!$A$9:$F$72,2)</f>
        <v>WOJTYŃSKI</v>
      </c>
      <c r="D22" s="27" t="str">
        <f>VLOOKUP(B22,'Lista TG(S)'!$A$9:$F$72,3)</f>
        <v>BENJAMIN</v>
      </c>
      <c r="E22" s="27" t="str">
        <f>VLOOKUP(B22,'Lista TG(S)'!$A$9:$F$72,4)</f>
        <v>MKS AM TENIS</v>
      </c>
      <c r="F22" s="29" t="str">
        <f>VLOOKUP(B22,'Lista TG(S)'!$A$9:$F$72,5)</f>
        <v>706/MA</v>
      </c>
      <c r="G22" s="172" t="str">
        <f>VLOOKUP(B22,'Lista TG(S)'!$A$9:$F$72,6)</f>
        <v>20/09/2001</v>
      </c>
      <c r="H22" s="242" t="s">
        <v>292</v>
      </c>
      <c r="I22" s="4"/>
      <c r="J22" s="4"/>
      <c r="K22" s="4"/>
      <c r="L22" s="4"/>
    </row>
    <row r="23" spans="1:12" ht="19.5" customHeight="1">
      <c r="A23" s="196"/>
      <c r="B23" s="177">
        <f>'64(S)'!O129</f>
        <v>21</v>
      </c>
      <c r="C23" s="27" t="str">
        <f>VLOOKUP(B23,'Lista TG(S)'!$A$9:$F$72,2)</f>
        <v>GNIAZDOWSKI</v>
      </c>
      <c r="D23" s="27" t="str">
        <f>VLOOKUP(B23,'Lista TG(S)'!$A$9:$F$72,3)</f>
        <v>FRANCISZEK</v>
      </c>
      <c r="E23" s="27" t="str">
        <f>VLOOKUP(B23,'Lista TG(S)'!$A$9:$F$72,4)</f>
        <v>ST Tie Break</v>
      </c>
      <c r="F23" s="29" t="str">
        <f>VLOOKUP(B23,'Lista TG(S)'!$A$9:$F$72,5)</f>
        <v>443/MA</v>
      </c>
      <c r="G23" s="172" t="str">
        <f>VLOOKUP(B23,'Lista TG(S)'!$A$9:$F$72,6)</f>
        <v>14/06/2002</v>
      </c>
      <c r="H23" s="242" t="s">
        <v>292</v>
      </c>
      <c r="I23" s="4"/>
      <c r="J23" s="4"/>
      <c r="K23" s="4"/>
      <c r="L23" s="4"/>
    </row>
    <row r="24" spans="1:12" ht="19.5" customHeight="1">
      <c r="A24" s="197"/>
      <c r="B24" s="177">
        <f>'64(S)'!O145</f>
        <v>16</v>
      </c>
      <c r="C24" s="27" t="str">
        <f>VLOOKUP(B24,'Lista TG(S)'!$A$9:$F$72,2)</f>
        <v>ZYGMUNT</v>
      </c>
      <c r="D24" s="27" t="str">
        <f>VLOOKUP(B24,'Lista TG(S)'!$A$9:$F$72,3)</f>
        <v>NICHOLAS</v>
      </c>
      <c r="E24" s="27" t="str">
        <f>VLOOKUP(B24,'Lista TG(S)'!$A$9:$F$72,4)</f>
        <v>NST</v>
      </c>
      <c r="F24" s="29" t="str">
        <f>VLOOKUP(B24,'Lista TG(S)'!$A$9:$F$72,5)</f>
        <v>588/MA</v>
      </c>
      <c r="G24" s="172" t="str">
        <f>VLOOKUP(B24,'Lista TG(S)'!$A$9:$F$72,6)</f>
        <v>10/08/2002</v>
      </c>
      <c r="H24" s="242" t="s">
        <v>292</v>
      </c>
      <c r="I24" s="4"/>
      <c r="J24" s="4"/>
      <c r="K24" s="4"/>
      <c r="L24" s="4"/>
    </row>
    <row r="25" spans="1:12" ht="19.5" customHeight="1">
      <c r="A25" s="195" t="s">
        <v>57</v>
      </c>
      <c r="B25" s="177">
        <f>'64(S)'!M12</f>
        <v>35</v>
      </c>
      <c r="C25" s="27" t="str">
        <f>VLOOKUP(B25,'Lista TG(S)'!$A$9:$F$72,2)</f>
        <v>MICHAŁOWSKI</v>
      </c>
      <c r="D25" s="27" t="str">
        <f>VLOOKUP(B25,'Lista TG(S)'!$A$9:$F$72,3)</f>
        <v>ANTONI</v>
      </c>
      <c r="E25" s="27" t="str">
        <f>VLOOKUP(B25,'Lista TG(S)'!$A$9:$F$72,4)</f>
        <v>WTS DeSki</v>
      </c>
      <c r="F25" s="29" t="str">
        <f>VLOOKUP(B25,'Lista TG(S)'!$A$9:$F$72,5)</f>
        <v>562/MA</v>
      </c>
      <c r="G25" s="172" t="str">
        <f>VLOOKUP(B25,'Lista TG(S)'!$A$9:$F$72,6)</f>
        <v>24.09.2002</v>
      </c>
      <c r="H25" s="242" t="s">
        <v>293</v>
      </c>
      <c r="I25" s="4"/>
      <c r="J25" s="4"/>
      <c r="K25" s="4"/>
      <c r="L25" s="4"/>
    </row>
    <row r="26" spans="1:12" ht="19.5" customHeight="1">
      <c r="A26" s="198"/>
      <c r="B26" s="176">
        <f>'64(S)'!M20</f>
        <v>13</v>
      </c>
      <c r="C26" s="27" t="str">
        <f>VLOOKUP(B26,'Lista TG(S)'!$A$9:$F$72,2)</f>
        <v>SEIDEL</v>
      </c>
      <c r="D26" s="27" t="str">
        <f>VLOOKUP(B26,'Lista TG(S)'!$A$9:$F$72,3)</f>
        <v>MICHAŁ</v>
      </c>
      <c r="E26" s="27" t="str">
        <f>VLOOKUP(B26,'Lista TG(S)'!$A$9:$F$72,4)</f>
        <v>KS TENNIS LIFE Brwinów</v>
      </c>
      <c r="F26" s="29" t="str">
        <f>VLOOKUP(B26,'Lista TG(S)'!$A$9:$F$72,5)</f>
        <v>796/MA</v>
      </c>
      <c r="G26" s="172" t="str">
        <f>VLOOKUP(B26,'Lista TG(S)'!$A$9:$F$72,6)</f>
        <v>18/01/2001</v>
      </c>
      <c r="H26" s="242" t="s">
        <v>293</v>
      </c>
      <c r="I26" s="4"/>
      <c r="J26" s="4"/>
      <c r="K26" s="4"/>
      <c r="L26" s="4"/>
    </row>
    <row r="27" spans="1:12" ht="19.5" customHeight="1">
      <c r="A27" s="198"/>
      <c r="B27" s="177">
        <f>'64(S)'!M28</f>
        <v>25</v>
      </c>
      <c r="C27" s="27" t="str">
        <f>VLOOKUP(B27,'Lista TG(S)'!$A$9:$F$72,2)</f>
        <v>SMOLIŃSKI</v>
      </c>
      <c r="D27" s="27" t="str">
        <f>VLOOKUP(B27,'Lista TG(S)'!$A$9:$F$72,3)</f>
        <v>MATEUSZ</v>
      </c>
      <c r="E27" s="27" t="str">
        <f>VLOOKUP(B27,'Lista TG(S)'!$A$9:$F$72,4)</f>
        <v>UKT Radość 90</v>
      </c>
      <c r="F27" s="29" t="str">
        <f>VLOOKUP(B27,'Lista TG(S)'!$A$9:$F$72,5)</f>
        <v>865/MA</v>
      </c>
      <c r="G27" s="172" t="str">
        <f>VLOOKUP(B27,'Lista TG(S)'!$A$9:$F$72,6)</f>
        <v>19/06/2001</v>
      </c>
      <c r="H27" s="242" t="s">
        <v>293</v>
      </c>
      <c r="I27" s="4"/>
      <c r="J27" s="4"/>
      <c r="K27" s="4"/>
      <c r="L27" s="4"/>
    </row>
    <row r="28" spans="1:12" ht="19.5" customHeight="1">
      <c r="A28" s="198"/>
      <c r="B28" s="177">
        <f>'64(S)'!M36</f>
        <v>27</v>
      </c>
      <c r="C28" s="27" t="str">
        <f>VLOOKUP(B28,'Lista TG(S)'!$A$9:$F$72,2)</f>
        <v>STOKOWSKI</v>
      </c>
      <c r="D28" s="27" t="str">
        <f>VLOOKUP(B28,'Lista TG(S)'!$A$9:$F$72,3)</f>
        <v>PATRYK</v>
      </c>
      <c r="E28" s="27" t="str">
        <f>VLOOKUP(B28,'Lista TG(S)'!$A$9:$F$72,4)</f>
        <v>SPORTEUM</v>
      </c>
      <c r="F28" s="29" t="str">
        <f>VLOOKUP(B28,'Lista TG(S)'!$A$9:$F$72,5)</f>
        <v>1293/MA</v>
      </c>
      <c r="G28" s="172" t="str">
        <f>VLOOKUP(B28,'Lista TG(S)'!$A$9:$F$72,6)</f>
        <v>12/12/2003</v>
      </c>
      <c r="H28" s="242" t="s">
        <v>295</v>
      </c>
      <c r="I28" s="4"/>
      <c r="J28" s="4"/>
      <c r="K28" s="4"/>
      <c r="L28" s="4"/>
    </row>
    <row r="29" spans="1:12" ht="19.5" customHeight="1">
      <c r="A29" s="198"/>
      <c r="B29" s="178">
        <f>'64(S)'!M44</f>
        <v>26</v>
      </c>
      <c r="C29" s="27" t="str">
        <f>VLOOKUP(B29,'Lista TG(S)'!$A$9:$F$72,2)</f>
        <v>SZYMULA-ZAWADZKI</v>
      </c>
      <c r="D29" s="27" t="str">
        <f>VLOOKUP(B29,'Lista TG(S)'!$A$9:$F$72,3)</f>
        <v>WIKTOR</v>
      </c>
      <c r="E29" s="27" t="str">
        <f>VLOOKUP(B29,'Lista TG(S)'!$A$9:$F$72,4)</f>
        <v>KT LEGIA</v>
      </c>
      <c r="F29" s="29" t="str">
        <f>VLOOKUP(B29,'Lista TG(S)'!$A$9:$F$72,5)</f>
        <v>36/MA</v>
      </c>
      <c r="G29" s="172" t="str">
        <f>VLOOKUP(B29,'Lista TG(S)'!$A$9:$F$72,6)</f>
        <v>21/11/2001</v>
      </c>
      <c r="H29" s="242" t="s">
        <v>293</v>
      </c>
      <c r="I29" s="4"/>
      <c r="J29" s="4"/>
      <c r="K29" s="4"/>
      <c r="L29" s="4"/>
    </row>
    <row r="30" spans="1:12" ht="19.5" customHeight="1">
      <c r="A30" s="198"/>
      <c r="B30" s="177">
        <f>'64(S)'!M52</f>
        <v>15</v>
      </c>
      <c r="C30" s="27" t="str">
        <f>VLOOKUP(B30,'Lista TG(S)'!$A$9:$F$72,2)</f>
        <v>PASTUSZAK</v>
      </c>
      <c r="D30" s="27" t="str">
        <f>VLOOKUP(B30,'Lista TG(S)'!$A$9:$F$72,3)</f>
        <v>FRANCISZEK</v>
      </c>
      <c r="E30" s="27" t="str">
        <f>VLOOKUP(B30,'Lista TG(S)'!$A$9:$F$72,4)</f>
        <v>Morelowa Tenis Club</v>
      </c>
      <c r="F30" s="29" t="str">
        <f>VLOOKUP(B30,'Lista TG(S)'!$A$9:$F$72,5)</f>
        <v>29/MA</v>
      </c>
      <c r="G30" s="172" t="str">
        <f>VLOOKUP(B30,'Lista TG(S)'!$A$9:$F$72,6)</f>
        <v>06/01/2001</v>
      </c>
      <c r="H30" s="242" t="s">
        <v>293</v>
      </c>
      <c r="I30" s="4"/>
      <c r="J30" s="4"/>
      <c r="K30" s="4"/>
      <c r="L30" s="4"/>
    </row>
    <row r="31" spans="1:12" ht="19.5" customHeight="1">
      <c r="A31" s="198"/>
      <c r="B31" s="177">
        <f>'64(S)'!M60</f>
        <v>33</v>
      </c>
      <c r="C31" s="27" t="str">
        <f>VLOOKUP(B31,'Lista TG(S)'!$A$9:$F$72,2)</f>
        <v>KACPERSKI</v>
      </c>
      <c r="D31" s="27" t="str">
        <f>VLOOKUP(B31,'Lista TG(S)'!$A$9:$F$72,3)</f>
        <v>MATEUSZ</v>
      </c>
      <c r="E31" s="27" t="str">
        <f>VLOOKUP(B31,'Lista TG(S)'!$A$9:$F$72,4)</f>
        <v>UKS SPORTTEAM</v>
      </c>
      <c r="F31" s="29" t="str">
        <f>VLOOKUP(B31,'Lista TG(S)'!$A$9:$F$72,5)</f>
        <v>1524/MA</v>
      </c>
      <c r="G31" s="172" t="str">
        <f>VLOOKUP(B31,'Lista TG(S)'!$A$9:$F$72,6)</f>
        <v>12/07/2001</v>
      </c>
      <c r="H31" s="242" t="s">
        <v>293</v>
      </c>
      <c r="I31" s="4"/>
      <c r="J31" s="4"/>
      <c r="K31" s="4"/>
      <c r="L31" s="4"/>
    </row>
    <row r="32" spans="1:12" ht="19.5" customHeight="1">
      <c r="A32" s="198"/>
      <c r="B32" s="177">
        <f>'64(S)'!M68</f>
        <v>7</v>
      </c>
      <c r="C32" s="27" t="str">
        <f>VLOOKUP(B32,'Lista TG(S)'!$A$9:$F$72,2)</f>
        <v>CICHACKI</v>
      </c>
      <c r="D32" s="27" t="str">
        <f>VLOOKUP(B32,'Lista TG(S)'!$A$9:$F$72,3)</f>
        <v>BARTOSZ</v>
      </c>
      <c r="E32" s="27" t="str">
        <f>VLOOKUP(B32,'Lista TG(S)'!$A$9:$F$72,4)</f>
        <v>MKS AM TENIS</v>
      </c>
      <c r="F32" s="29" t="str">
        <f>VLOOKUP(B32,'Lista TG(S)'!$A$9:$F$72,5)</f>
        <v>98/MA</v>
      </c>
      <c r="G32" s="172" t="str">
        <f>VLOOKUP(B32,'Lista TG(S)'!$A$9:$F$72,6)</f>
        <v>09/05/2001</v>
      </c>
      <c r="H32" s="242" t="s">
        <v>293</v>
      </c>
      <c r="I32" s="4"/>
      <c r="J32" s="4"/>
      <c r="K32" s="4"/>
      <c r="L32" s="4"/>
    </row>
    <row r="33" spans="1:12" ht="19.5" customHeight="1">
      <c r="A33" s="198"/>
      <c r="B33" s="177">
        <f>'64(S)'!M93</f>
        <v>19</v>
      </c>
      <c r="C33" s="27" t="str">
        <f>VLOOKUP(B33,'Lista TG(S)'!$A$9:$F$72,2)</f>
        <v>ZBUCKI</v>
      </c>
      <c r="D33" s="27" t="str">
        <f>VLOOKUP(B33,'Lista TG(S)'!$A$9:$F$72,3)</f>
        <v>MICHAŁ</v>
      </c>
      <c r="E33" s="27" t="str">
        <f>VLOOKUP(B33,'Lista TG(S)'!$A$9:$F$72,4)</f>
        <v>MKS AM TENIS</v>
      </c>
      <c r="F33" s="29" t="str">
        <f>VLOOKUP(B33,'Lista TG(S)'!$A$9:$F$72,5)</f>
        <v>559/MA</v>
      </c>
      <c r="G33" s="172" t="str">
        <f>VLOOKUP(B33,'Lista TG(S)'!$A$9:$F$72,6)</f>
        <v>28/04/2002</v>
      </c>
      <c r="H33" s="242" t="s">
        <v>293</v>
      </c>
      <c r="I33" s="4"/>
      <c r="J33" s="4"/>
      <c r="K33" s="4"/>
      <c r="L33" s="4"/>
    </row>
    <row r="34" spans="1:12" ht="19.5" customHeight="1">
      <c r="A34" s="198"/>
      <c r="B34" s="176">
        <f>'64(S)'!M101</f>
        <v>28</v>
      </c>
      <c r="C34" s="27" t="str">
        <f>VLOOKUP(B34,'Lista TG(S)'!$A$9:$F$72,2)</f>
        <v>WACHOWSKI</v>
      </c>
      <c r="D34" s="27" t="str">
        <f>VLOOKUP(B34,'Lista TG(S)'!$A$9:$F$72,3)</f>
        <v>KRZYSZTOF</v>
      </c>
      <c r="E34" s="27" t="str">
        <f>VLOOKUP(B34,'Lista TG(S)'!$A$9:$F$72,4)</f>
        <v>WKT MERA</v>
      </c>
      <c r="F34" s="29" t="str">
        <f>VLOOKUP(B34,'Lista TG(S)'!$A$9:$F$72,5)</f>
        <v>1328/MA</v>
      </c>
      <c r="G34" s="172" t="str">
        <f>VLOOKUP(B34,'Lista TG(S)'!$A$9:$F$72,6)</f>
        <v>29/01/2001</v>
      </c>
      <c r="H34" s="242" t="s">
        <v>293</v>
      </c>
      <c r="I34" s="4"/>
      <c r="J34" s="4"/>
      <c r="K34" s="4"/>
      <c r="L34" s="4"/>
    </row>
    <row r="35" spans="1:12" ht="19.5" customHeight="1">
      <c r="A35" s="198"/>
      <c r="B35" s="177">
        <f>'64(S)'!M109</f>
        <v>30</v>
      </c>
      <c r="C35" s="27" t="str">
        <f>VLOOKUP(B35,'Lista TG(S)'!$A$9:$F$72,2)</f>
        <v>BŁOCKI</v>
      </c>
      <c r="D35" s="27" t="str">
        <f>VLOOKUP(B35,'Lista TG(S)'!$A$9:$F$72,3)</f>
        <v>BARTŁOMIEJ</v>
      </c>
      <c r="E35" s="27" t="str">
        <f>VLOOKUP(B35,'Lista TG(S)'!$A$9:$F$72,4)</f>
        <v>KT LEGIA</v>
      </c>
      <c r="F35" s="29" t="str">
        <f>VLOOKUP(B35,'Lista TG(S)'!$A$9:$F$72,5)</f>
        <v>995/MA</v>
      </c>
      <c r="G35" s="172" t="str">
        <f>VLOOKUP(B35,'Lista TG(S)'!$A$9:$F$72,6)</f>
        <v>03/10/2002</v>
      </c>
      <c r="H35" s="242" t="s">
        <v>293</v>
      </c>
      <c r="I35" s="4"/>
      <c r="J35" s="4"/>
      <c r="K35" s="4"/>
      <c r="L35" s="4"/>
    </row>
    <row r="36" spans="1:12" ht="19.5" customHeight="1">
      <c r="A36" s="198"/>
      <c r="B36" s="177">
        <f>'64(S)'!M117</f>
        <v>29</v>
      </c>
      <c r="C36" s="27" t="str">
        <f>VLOOKUP(B36,'Lista TG(S)'!$A$9:$F$72,2)</f>
        <v>BORKOWSKI</v>
      </c>
      <c r="D36" s="27" t="str">
        <f>VLOOKUP(B36,'Lista TG(S)'!$A$9:$F$72,3)</f>
        <v>JAKUB</v>
      </c>
      <c r="E36" s="27" t="str">
        <f>VLOOKUP(B36,'Lista TG(S)'!$A$9:$F$72,4)</f>
        <v>UKS SPORTTEAM</v>
      </c>
      <c r="F36" s="29" t="str">
        <f>VLOOKUP(B36,'Lista TG(S)'!$A$9:$F$72,5)</f>
        <v>1352/MA</v>
      </c>
      <c r="G36" s="172" t="str">
        <f>VLOOKUP(B36,'Lista TG(S)'!$A$9:$F$72,6)</f>
        <v>02/01/2002</v>
      </c>
      <c r="H36" s="242" t="s">
        <v>295</v>
      </c>
      <c r="I36" s="4"/>
      <c r="J36" s="4"/>
      <c r="K36" s="4"/>
      <c r="L36" s="4"/>
    </row>
    <row r="37" spans="1:12" ht="19.5" customHeight="1">
      <c r="A37" s="198"/>
      <c r="B37" s="177">
        <f>'64(S)'!M125</f>
        <v>23</v>
      </c>
      <c r="C37" s="27" t="str">
        <f>VLOOKUP(B37,'Lista TG(S)'!$A$9:$F$72,2)</f>
        <v>VU</v>
      </c>
      <c r="D37" s="27" t="str">
        <f>VLOOKUP(B37,'Lista TG(S)'!$A$9:$F$72,3)</f>
        <v>LONG KACPER</v>
      </c>
      <c r="E37" s="27" t="str">
        <f>VLOOKUP(B37,'Lista TG(S)'!$A$9:$F$72,4)</f>
        <v>KT LEGIA</v>
      </c>
      <c r="F37" s="29" t="str">
        <f>VLOOKUP(B37,'Lista TG(S)'!$A$9:$F$72,5)</f>
        <v>1383/MA</v>
      </c>
      <c r="G37" s="172" t="str">
        <f>VLOOKUP(B37,'Lista TG(S)'!$A$9:$F$72,6)</f>
        <v>19/06/2001</v>
      </c>
      <c r="H37" s="242" t="s">
        <v>293</v>
      </c>
      <c r="I37" s="4"/>
      <c r="J37" s="4"/>
      <c r="K37" s="4"/>
      <c r="L37" s="4"/>
    </row>
    <row r="38" spans="1:12" ht="19.5" customHeight="1">
      <c r="A38" s="198"/>
      <c r="B38" s="176">
        <f>'64(S)'!M133</f>
        <v>9</v>
      </c>
      <c r="C38" s="27" t="str">
        <f>VLOOKUP(B38,'Lista TG(S)'!$A$9:$F$72,2)</f>
        <v>BĄKOWSKI</v>
      </c>
      <c r="D38" s="27" t="str">
        <f>VLOOKUP(B38,'Lista TG(S)'!$A$9:$F$72,3)</f>
        <v>JAKUB</v>
      </c>
      <c r="E38" s="27" t="str">
        <f>VLOOKUP(B38,'Lista TG(S)'!$A$9:$F$72,4)</f>
        <v>NST</v>
      </c>
      <c r="F38" s="29" t="str">
        <f>VLOOKUP(B38,'Lista TG(S)'!$A$9:$F$72,5)</f>
        <v> 370/MA</v>
      </c>
      <c r="G38" s="172" t="str">
        <f>VLOOKUP(B38,'Lista TG(S)'!$A$9:$F$72,6)</f>
        <v>06/10/2001</v>
      </c>
      <c r="H38" s="242" t="s">
        <v>293</v>
      </c>
      <c r="I38" s="4"/>
      <c r="J38" s="4"/>
      <c r="K38" s="4"/>
      <c r="L38" s="4"/>
    </row>
    <row r="39" spans="1:12" ht="19.5" customHeight="1">
      <c r="A39" s="215"/>
      <c r="B39" s="178">
        <f>'64(S)'!M141</f>
        <v>31</v>
      </c>
      <c r="C39" s="203" t="str">
        <f>VLOOKUP(B39,'Lista TG(S)'!$A$9:$F$72,2)</f>
        <v>BEDNARSKI</v>
      </c>
      <c r="D39" s="203" t="str">
        <f>VLOOKUP(B39,'Lista TG(S)'!$A$9:$F$72,3)</f>
        <v>ANTEK</v>
      </c>
      <c r="E39" s="203" t="str">
        <f>VLOOKUP(B39,'Lista TG(S)'!$A$9:$F$72,4)</f>
        <v>NST</v>
      </c>
      <c r="F39" s="204" t="str">
        <f>VLOOKUP(B39,'Lista TG(S)'!$A$9:$F$72,5)</f>
        <v>1453/MA</v>
      </c>
      <c r="G39" s="205" t="str">
        <f>VLOOKUP(B39,'Lista TG(S)'!$A$9:$F$72,6)</f>
        <v>09/09/2003</v>
      </c>
      <c r="H39" s="242" t="s">
        <v>293</v>
      </c>
      <c r="I39" s="4"/>
      <c r="J39" s="4"/>
      <c r="K39" s="4"/>
      <c r="L39" s="4"/>
    </row>
    <row r="40" spans="1:12" ht="19.5" customHeight="1">
      <c r="A40" s="211"/>
      <c r="B40" s="177">
        <f>'64(S)'!M149</f>
        <v>22</v>
      </c>
      <c r="C40" s="30" t="str">
        <f>VLOOKUP(B40,'Lista TG(S)'!$A$9:$F$72,2)</f>
        <v>ORZOŁEK</v>
      </c>
      <c r="D40" s="30" t="str">
        <f>VLOOKUP(B40,'Lista TG(S)'!$A$9:$F$72,3)</f>
        <v>WIKTOR</v>
      </c>
      <c r="E40" s="30" t="str">
        <f>VLOOKUP(B40,'Lista TG(S)'!$A$9:$F$72,4)</f>
        <v>KT LEGIA</v>
      </c>
      <c r="F40" s="32" t="str">
        <f>VLOOKUP(B40,'Lista TG(S)'!$A$9:$F$72,5)</f>
        <v>119/MA</v>
      </c>
      <c r="G40" s="33" t="str">
        <f>VLOOKUP(B40,'Lista TG(S)'!$A$9:$F$72,6)</f>
        <v>05/10/2001</v>
      </c>
      <c r="H40" s="242" t="s">
        <v>293</v>
      </c>
      <c r="I40" s="4"/>
      <c r="J40" s="4"/>
      <c r="K40" s="4"/>
      <c r="L40" s="4"/>
    </row>
    <row r="41" spans="1:12" ht="19.5" customHeight="1">
      <c r="A41" s="210" t="s">
        <v>69</v>
      </c>
      <c r="B41" s="176">
        <f>'64(S)'!K10</f>
        <v>36</v>
      </c>
      <c r="C41" s="27" t="str">
        <f>VLOOKUP(B41,'Lista TG(S)'!$A$9:$F$72,2)</f>
        <v>BYE</v>
      </c>
      <c r="D41" s="27">
        <f>VLOOKUP(B41,'Lista TG(S)'!$A$9:$F$72,3)</f>
        <v>0</v>
      </c>
      <c r="E41" s="27">
        <f>VLOOKUP(B41,'Lista TG(S)'!$A$9:$F$72,4)</f>
        <v>0</v>
      </c>
      <c r="F41" s="29">
        <f>VLOOKUP(B41,'Lista TG(S)'!$A$9:$F$72,5)</f>
        <v>0</v>
      </c>
      <c r="G41" s="172">
        <f>VLOOKUP(B41,'Lista TG(S)'!$A$9:$F$72,6)</f>
        <v>0</v>
      </c>
      <c r="H41" s="242"/>
      <c r="I41" s="7"/>
      <c r="J41" s="7"/>
      <c r="K41" s="7"/>
      <c r="L41" s="7"/>
    </row>
    <row r="42" spans="1:12" ht="19.5" customHeight="1">
      <c r="A42" s="196"/>
      <c r="B42" s="177">
        <f>'64(S)'!K14</f>
        <v>36</v>
      </c>
      <c r="C42" s="27" t="str">
        <f>VLOOKUP(B42,'Lista TG(S)'!$A$9:$F$72,2)</f>
        <v>BYE</v>
      </c>
      <c r="D42" s="27">
        <f>VLOOKUP(B42,'Lista TG(S)'!$A$9:$F$72,3)</f>
        <v>0</v>
      </c>
      <c r="E42" s="27">
        <f>VLOOKUP(B42,'Lista TG(S)'!$A$9:$F$72,4)</f>
        <v>0</v>
      </c>
      <c r="F42" s="29">
        <f>VLOOKUP(B42,'Lista TG(S)'!$A$9:$F$72,5)</f>
        <v>0</v>
      </c>
      <c r="G42" s="172">
        <f>VLOOKUP(B42,'Lista TG(S)'!$A$9:$F$72,6)</f>
        <v>0</v>
      </c>
      <c r="H42" s="242">
        <f aca="true" t="shared" si="0" ref="H42:H72">IF((D$5=1),"1",IF((D$5=2),"1",IF((D$5=3),"1",IF((D$5=4),"1",IF((D$5=5),"1","")))))</f>
      </c>
      <c r="I42" s="7"/>
      <c r="J42" s="7"/>
      <c r="K42" s="7"/>
      <c r="L42" s="7"/>
    </row>
    <row r="43" spans="1:12" ht="19.5" customHeight="1">
      <c r="A43" s="196"/>
      <c r="B43" s="177">
        <f>'64(S)'!K18</f>
        <v>36</v>
      </c>
      <c r="C43" s="27" t="str">
        <f>VLOOKUP(B43,'Lista TG(S)'!$A$9:$F$72,2)</f>
        <v>BYE</v>
      </c>
      <c r="D43" s="27">
        <f>VLOOKUP(B43,'Lista TG(S)'!$A$9:$F$72,3)</f>
        <v>0</v>
      </c>
      <c r="E43" s="27">
        <f>VLOOKUP(B43,'Lista TG(S)'!$A$9:$F$72,4)</f>
        <v>0</v>
      </c>
      <c r="F43" s="29">
        <f>VLOOKUP(B43,'Lista TG(S)'!$A$9:$F$72,5)</f>
        <v>0</v>
      </c>
      <c r="G43" s="172">
        <f>VLOOKUP(B43,'Lista TG(S)'!$A$9:$F$72,6)</f>
        <v>0</v>
      </c>
      <c r="H43" s="242">
        <f t="shared" si="0"/>
      </c>
      <c r="I43" s="7"/>
      <c r="J43" s="7"/>
      <c r="K43" s="7"/>
      <c r="L43" s="7"/>
    </row>
    <row r="44" spans="1:12" ht="19.5" customHeight="1">
      <c r="A44" s="196"/>
      <c r="B44" s="177">
        <f>'64(S)'!K22</f>
        <v>36</v>
      </c>
      <c r="C44" s="27" t="str">
        <f>VLOOKUP(B44,'Lista TG(S)'!$A$9:$F$72,2)</f>
        <v>BYE</v>
      </c>
      <c r="D44" s="27">
        <f>VLOOKUP(B44,'Lista TG(S)'!$A$9:$F$72,3)</f>
        <v>0</v>
      </c>
      <c r="E44" s="27">
        <f>VLOOKUP(B44,'Lista TG(S)'!$A$9:$F$72,4)</f>
        <v>0</v>
      </c>
      <c r="F44" s="29">
        <f>VLOOKUP(B44,'Lista TG(S)'!$A$9:$F$72,5)</f>
        <v>0</v>
      </c>
      <c r="G44" s="172">
        <f>VLOOKUP(B44,'Lista TG(S)'!$A$9:$F$72,6)</f>
        <v>0</v>
      </c>
      <c r="H44" s="242">
        <f t="shared" si="0"/>
      </c>
      <c r="I44" s="7"/>
      <c r="J44" s="7"/>
      <c r="K44" s="7"/>
      <c r="L44" s="7"/>
    </row>
    <row r="45" spans="1:12" ht="19.5" customHeight="1">
      <c r="A45" s="196"/>
      <c r="B45" s="176">
        <f>'64(S)'!K26</f>
        <v>36</v>
      </c>
      <c r="C45" s="27" t="str">
        <f>VLOOKUP(B45,'Lista TG(S)'!$A$9:$F$72,2)</f>
        <v>BYE</v>
      </c>
      <c r="D45" s="27">
        <f>VLOOKUP(B45,'Lista TG(S)'!$A$9:$F$72,3)</f>
        <v>0</v>
      </c>
      <c r="E45" s="27">
        <f>VLOOKUP(B45,'Lista TG(S)'!$A$9:$F$72,4)</f>
        <v>0</v>
      </c>
      <c r="F45" s="29">
        <f>VLOOKUP(B45,'Lista TG(S)'!$A$9:$F$72,5)</f>
        <v>0</v>
      </c>
      <c r="G45" s="172">
        <f>VLOOKUP(B45,'Lista TG(S)'!$A$9:$F$72,6)</f>
        <v>0</v>
      </c>
      <c r="H45" s="242">
        <f t="shared" si="0"/>
      </c>
      <c r="I45" s="7"/>
      <c r="J45" s="7"/>
      <c r="K45" s="7"/>
      <c r="L45" s="7"/>
    </row>
    <row r="46" spans="1:12" ht="19.5" customHeight="1">
      <c r="A46" s="196"/>
      <c r="B46" s="177">
        <f>'64(S)'!K30</f>
        <v>36</v>
      </c>
      <c r="C46" s="27" t="str">
        <f>VLOOKUP(B46,'Lista TG(S)'!$A$9:$F$72,2)</f>
        <v>BYE</v>
      </c>
      <c r="D46" s="27">
        <f>VLOOKUP(B46,'Lista TG(S)'!$A$9:$F$72,3)</f>
        <v>0</v>
      </c>
      <c r="E46" s="27">
        <f>VLOOKUP(B46,'Lista TG(S)'!$A$9:$F$72,4)</f>
        <v>0</v>
      </c>
      <c r="F46" s="29">
        <f>VLOOKUP(B46,'Lista TG(S)'!$A$9:$F$72,5)</f>
        <v>0</v>
      </c>
      <c r="G46" s="172">
        <f>VLOOKUP(B46,'Lista TG(S)'!$A$9:$F$72,6)</f>
        <v>0</v>
      </c>
      <c r="H46" s="242">
        <f t="shared" si="0"/>
      </c>
      <c r="I46" s="7"/>
      <c r="J46" s="7"/>
      <c r="K46" s="7"/>
      <c r="L46" s="7"/>
    </row>
    <row r="47" spans="1:12" ht="19.5" customHeight="1">
      <c r="A47" s="196"/>
      <c r="B47" s="177">
        <f>'64(S)'!K34</f>
        <v>17</v>
      </c>
      <c r="C47" s="27" t="str">
        <f>VLOOKUP(B47,'Lista TG(S)'!$A$9:$F$72,2)</f>
        <v>WOLAK</v>
      </c>
      <c r="D47" s="27" t="str">
        <f>VLOOKUP(B47,'Lista TG(S)'!$A$9:$F$72,3)</f>
        <v>OLGIERD</v>
      </c>
      <c r="E47" s="27" t="str">
        <f>VLOOKUP(B47,'Lista TG(S)'!$A$9:$F$72,4)</f>
        <v>PS-Tennis A.Tajchman</v>
      </c>
      <c r="F47" s="29" t="str">
        <f>VLOOKUP(B47,'Lista TG(S)'!$A$9:$F$72,5)</f>
        <v>793/MA</v>
      </c>
      <c r="G47" s="172" t="str">
        <f>VLOOKUP(B47,'Lista TG(S)'!$A$9:$F$72,6)</f>
        <v>09/09/2001</v>
      </c>
      <c r="H47" s="242" t="s">
        <v>293</v>
      </c>
      <c r="I47" s="7"/>
      <c r="J47" s="7"/>
      <c r="K47" s="7"/>
      <c r="L47" s="7"/>
    </row>
    <row r="48" spans="1:12" ht="19.5" customHeight="1">
      <c r="A48" s="196"/>
      <c r="B48" s="178">
        <f>'64(S)'!K38</f>
        <v>36</v>
      </c>
      <c r="C48" s="27" t="str">
        <f>VLOOKUP(B48,'Lista TG(S)'!$A$9:$F$72,2)</f>
        <v>BYE</v>
      </c>
      <c r="D48" s="27">
        <f>VLOOKUP(B48,'Lista TG(S)'!$A$9:$F$72,3)</f>
        <v>0</v>
      </c>
      <c r="E48" s="27">
        <f>VLOOKUP(B48,'Lista TG(S)'!$A$9:$F$72,4)</f>
        <v>0</v>
      </c>
      <c r="F48" s="29">
        <f>VLOOKUP(B48,'Lista TG(S)'!$A$9:$F$72,5)</f>
        <v>0</v>
      </c>
      <c r="G48" s="172">
        <f>VLOOKUP(B48,'Lista TG(S)'!$A$9:$F$72,6)</f>
        <v>0</v>
      </c>
      <c r="H48" s="242">
        <f t="shared" si="0"/>
      </c>
      <c r="I48" s="7"/>
      <c r="J48" s="7"/>
      <c r="K48" s="7"/>
      <c r="L48" s="7"/>
    </row>
    <row r="49" spans="1:12" ht="19.5" customHeight="1">
      <c r="A49" s="196"/>
      <c r="B49" s="177">
        <f>'64(S)'!K42</f>
        <v>36</v>
      </c>
      <c r="C49" s="27" t="str">
        <f>VLOOKUP(B49,'Lista TG(S)'!$A$9:$F$72,2)</f>
        <v>BYE</v>
      </c>
      <c r="D49" s="27">
        <f>VLOOKUP(B49,'Lista TG(S)'!$A$9:$F$72,3)</f>
        <v>0</v>
      </c>
      <c r="E49" s="27">
        <f>VLOOKUP(B49,'Lista TG(S)'!$A$9:$F$72,4)</f>
        <v>0</v>
      </c>
      <c r="F49" s="29">
        <f>VLOOKUP(B49,'Lista TG(S)'!$A$9:$F$72,5)</f>
        <v>0</v>
      </c>
      <c r="G49" s="172">
        <f>VLOOKUP(B49,'Lista TG(S)'!$A$9:$F$72,6)</f>
        <v>0</v>
      </c>
      <c r="H49" s="242">
        <f t="shared" si="0"/>
      </c>
      <c r="I49" s="7"/>
      <c r="J49" s="7"/>
      <c r="K49" s="7"/>
      <c r="L49" s="7"/>
    </row>
    <row r="50" spans="1:12" ht="19.5" customHeight="1">
      <c r="A50" s="196"/>
      <c r="B50" s="177">
        <f>'64(S)'!K46</f>
        <v>36</v>
      </c>
      <c r="C50" s="27" t="str">
        <f>VLOOKUP(B50,'Lista TG(S)'!$A$9:$F$72,2)</f>
        <v>BYE</v>
      </c>
      <c r="D50" s="27">
        <f>VLOOKUP(B50,'Lista TG(S)'!$A$9:$F$72,3)</f>
        <v>0</v>
      </c>
      <c r="E50" s="27">
        <f>VLOOKUP(B50,'Lista TG(S)'!$A$9:$F$72,4)</f>
        <v>0</v>
      </c>
      <c r="F50" s="29">
        <f>VLOOKUP(B50,'Lista TG(S)'!$A$9:$F$72,5)</f>
        <v>0</v>
      </c>
      <c r="G50" s="172">
        <f>VLOOKUP(B50,'Lista TG(S)'!$A$9:$F$72,6)</f>
        <v>0</v>
      </c>
      <c r="H50" s="242">
        <f t="shared" si="0"/>
      </c>
      <c r="I50" s="7"/>
      <c r="J50" s="7"/>
      <c r="K50" s="7"/>
      <c r="L50" s="7"/>
    </row>
    <row r="51" spans="1:12" ht="19.5" customHeight="1">
      <c r="A51" s="196"/>
      <c r="B51" s="177">
        <f>'64(S)'!K50</f>
        <v>36</v>
      </c>
      <c r="C51" s="27" t="str">
        <f>VLOOKUP(B51,'Lista TG(S)'!$A$9:$F$72,2)</f>
        <v>BYE</v>
      </c>
      <c r="D51" s="27">
        <f>VLOOKUP(B51,'Lista TG(S)'!$A$9:$F$72,3)</f>
        <v>0</v>
      </c>
      <c r="E51" s="27">
        <f>VLOOKUP(B51,'Lista TG(S)'!$A$9:$F$72,4)</f>
        <v>0</v>
      </c>
      <c r="F51" s="29">
        <f>VLOOKUP(B51,'Lista TG(S)'!$A$9:$F$72,5)</f>
        <v>0</v>
      </c>
      <c r="G51" s="172">
        <f>VLOOKUP(B51,'Lista TG(S)'!$A$9:$F$72,6)</f>
        <v>0</v>
      </c>
      <c r="H51" s="242">
        <f t="shared" si="0"/>
      </c>
      <c r="I51" s="7"/>
      <c r="J51" s="7"/>
      <c r="K51" s="7"/>
      <c r="L51" s="7"/>
    </row>
    <row r="52" spans="1:12" ht="19.5" customHeight="1">
      <c r="A52" s="196"/>
      <c r="B52" s="177">
        <f>'64(S)'!K54</f>
        <v>36</v>
      </c>
      <c r="C52" s="27" t="str">
        <f>VLOOKUP(B52,'Lista TG(S)'!$A$9:$F$72,2)</f>
        <v>BYE</v>
      </c>
      <c r="D52" s="27">
        <f>VLOOKUP(B52,'Lista TG(S)'!$A$9:$F$72,3)</f>
        <v>0</v>
      </c>
      <c r="E52" s="27">
        <f>VLOOKUP(B52,'Lista TG(S)'!$A$9:$F$72,4)</f>
        <v>0</v>
      </c>
      <c r="F52" s="29">
        <f>VLOOKUP(B52,'Lista TG(S)'!$A$9:$F$72,5)</f>
        <v>0</v>
      </c>
      <c r="G52" s="172">
        <f>VLOOKUP(B52,'Lista TG(S)'!$A$9:$F$72,6)</f>
        <v>0</v>
      </c>
      <c r="H52" s="242">
        <f t="shared" si="0"/>
      </c>
      <c r="I52" s="7"/>
      <c r="J52" s="7"/>
      <c r="K52" s="7"/>
      <c r="L52" s="7"/>
    </row>
    <row r="53" spans="1:12" ht="19.5" customHeight="1">
      <c r="A53" s="196"/>
      <c r="B53" s="177">
        <f>'64(S)'!K58</f>
        <v>36</v>
      </c>
      <c r="C53" s="27" t="str">
        <f>VLOOKUP(B53,'Lista TG(S)'!$A$9:$F$72,2)</f>
        <v>BYE</v>
      </c>
      <c r="D53" s="27">
        <f>VLOOKUP(B53,'Lista TG(S)'!$A$9:$F$72,3)</f>
        <v>0</v>
      </c>
      <c r="E53" s="27">
        <f>VLOOKUP(B53,'Lista TG(S)'!$A$9:$F$72,4)</f>
        <v>0</v>
      </c>
      <c r="F53" s="29">
        <f>VLOOKUP(B53,'Lista TG(S)'!$A$9:$F$72,5)</f>
        <v>0</v>
      </c>
      <c r="G53" s="172">
        <f>VLOOKUP(B53,'Lista TG(S)'!$A$9:$F$72,6)</f>
        <v>0</v>
      </c>
      <c r="H53" s="242">
        <f t="shared" si="0"/>
      </c>
      <c r="I53" s="7"/>
      <c r="J53" s="7"/>
      <c r="K53" s="7"/>
      <c r="L53" s="7"/>
    </row>
    <row r="54" spans="1:12" ht="19.5" customHeight="1">
      <c r="A54" s="196"/>
      <c r="B54" s="176">
        <f>'64(S)'!K62</f>
        <v>36</v>
      </c>
      <c r="C54" s="27" t="str">
        <f>VLOOKUP(B54,'Lista TG(S)'!$A$9:$F$72,2)</f>
        <v>BYE</v>
      </c>
      <c r="D54" s="27">
        <f>VLOOKUP(B54,'Lista TG(S)'!$A$9:$F$72,3)</f>
        <v>0</v>
      </c>
      <c r="E54" s="27">
        <f>VLOOKUP(B54,'Lista TG(S)'!$A$9:$F$72,4)</f>
        <v>0</v>
      </c>
      <c r="F54" s="29">
        <f>VLOOKUP(B54,'Lista TG(S)'!$A$9:$F$72,5)</f>
        <v>0</v>
      </c>
      <c r="G54" s="172">
        <f>VLOOKUP(B54,'Lista TG(S)'!$A$9:$F$72,6)</f>
        <v>0</v>
      </c>
      <c r="H54" s="242">
        <f t="shared" si="0"/>
      </c>
      <c r="I54" s="7"/>
      <c r="J54" s="7"/>
      <c r="K54" s="7"/>
      <c r="L54" s="7"/>
    </row>
    <row r="55" spans="1:12" ht="19.5" customHeight="1">
      <c r="A55" s="196"/>
      <c r="B55" s="177">
        <f>'64(S)'!K66</f>
        <v>18</v>
      </c>
      <c r="C55" s="27" t="str">
        <f>VLOOKUP(B55,'Lista TG(S)'!$A$9:$F$72,2)</f>
        <v>GINAŁ</v>
      </c>
      <c r="D55" s="27" t="str">
        <f>VLOOKUP(B55,'Lista TG(S)'!$A$9:$F$72,3)</f>
        <v>JAN</v>
      </c>
      <c r="E55" s="27" t="str">
        <f>VLOOKUP(B55,'Lista TG(S)'!$A$9:$F$72,4)</f>
        <v>MKS AM TENIS</v>
      </c>
      <c r="F55" s="29" t="str">
        <f>VLOOKUP(B55,'Lista TG(S)'!$A$9:$F$72,5)</f>
        <v>364/MA</v>
      </c>
      <c r="G55" s="172" t="str">
        <f>VLOOKUP(B55,'Lista TG(S)'!$A$9:$F$72,6)</f>
        <v>07/04/2003</v>
      </c>
      <c r="H55" s="242" t="s">
        <v>293</v>
      </c>
      <c r="I55" s="7"/>
      <c r="J55" s="7"/>
      <c r="K55" s="7"/>
      <c r="L55" s="7"/>
    </row>
    <row r="56" spans="1:12" ht="19.5" customHeight="1">
      <c r="A56" s="196"/>
      <c r="B56" s="177">
        <f>'64(S)'!K70</f>
        <v>36</v>
      </c>
      <c r="C56" s="27" t="str">
        <f>VLOOKUP(B56,'Lista TG(S)'!$A$9:$F$72,2)</f>
        <v>BYE</v>
      </c>
      <c r="D56" s="27">
        <f>VLOOKUP(B56,'Lista TG(S)'!$A$9:$F$72,3)</f>
        <v>0</v>
      </c>
      <c r="E56" s="27">
        <f>VLOOKUP(B56,'Lista TG(S)'!$A$9:$F$72,4)</f>
        <v>0</v>
      </c>
      <c r="F56" s="29">
        <f>VLOOKUP(B56,'Lista TG(S)'!$A$9:$F$72,5)</f>
        <v>0</v>
      </c>
      <c r="G56" s="172">
        <f>VLOOKUP(B56,'Lista TG(S)'!$A$9:$F$72,6)</f>
        <v>0</v>
      </c>
      <c r="H56" s="242">
        <f t="shared" si="0"/>
      </c>
      <c r="I56" s="7"/>
      <c r="J56" s="7"/>
      <c r="K56" s="7"/>
      <c r="L56" s="7"/>
    </row>
    <row r="57" spans="1:12" ht="19.5" customHeight="1">
      <c r="A57" s="196"/>
      <c r="B57" s="177">
        <f>'64(S)'!K91</f>
        <v>36</v>
      </c>
      <c r="C57" s="27" t="str">
        <f>VLOOKUP(B57,'Lista TG(S)'!$A$9:$F$72,2)</f>
        <v>BYE</v>
      </c>
      <c r="D57" s="27">
        <f>VLOOKUP(B57,'Lista TG(S)'!$A$9:$F$72,3)</f>
        <v>0</v>
      </c>
      <c r="E57" s="27">
        <f>VLOOKUP(B57,'Lista TG(S)'!$A$9:$F$72,4)</f>
        <v>0</v>
      </c>
      <c r="F57" s="29">
        <f>VLOOKUP(B57,'Lista TG(S)'!$A$9:$F$72,5)</f>
        <v>0</v>
      </c>
      <c r="G57" s="172">
        <f>VLOOKUP(B57,'Lista TG(S)'!$A$9:$F$72,6)</f>
        <v>0</v>
      </c>
      <c r="H57" s="242">
        <f t="shared" si="0"/>
      </c>
      <c r="I57" s="7"/>
      <c r="J57" s="7"/>
      <c r="K57" s="7"/>
      <c r="L57" s="7"/>
    </row>
    <row r="58" spans="1:12" ht="19.5" customHeight="1">
      <c r="A58" s="198"/>
      <c r="B58" s="176">
        <f>'64(S)'!K95</f>
        <v>36</v>
      </c>
      <c r="C58" s="27" t="str">
        <f>VLOOKUP(B58,'Lista TG(S)'!$A$9:$F$72,2)</f>
        <v>BYE</v>
      </c>
      <c r="D58" s="27">
        <f>VLOOKUP(B58,'Lista TG(S)'!$A$9:$F$72,3)</f>
        <v>0</v>
      </c>
      <c r="E58" s="27">
        <f>VLOOKUP(B58,'Lista TG(S)'!$A$9:$F$72,4)</f>
        <v>0</v>
      </c>
      <c r="F58" s="29">
        <f>VLOOKUP(B58,'Lista TG(S)'!$A$9:$F$72,5)</f>
        <v>0</v>
      </c>
      <c r="G58" s="172">
        <f>VLOOKUP(B58,'Lista TG(S)'!$A$9:$F$72,6)</f>
        <v>0</v>
      </c>
      <c r="H58" s="242">
        <f t="shared" si="0"/>
      </c>
      <c r="I58" s="7"/>
      <c r="J58" s="7"/>
      <c r="K58" s="7"/>
      <c r="L58" s="7"/>
    </row>
    <row r="59" spans="1:12" ht="19.5" customHeight="1">
      <c r="A59" s="198"/>
      <c r="B59" s="177">
        <f>'64(S)'!K99</f>
        <v>36</v>
      </c>
      <c r="C59" s="27" t="str">
        <f>VLOOKUP(B59,'Lista TG(S)'!$A$9:$F$72,2)</f>
        <v>BYE</v>
      </c>
      <c r="D59" s="27">
        <f>VLOOKUP(B59,'Lista TG(S)'!$A$9:$F$72,3)</f>
        <v>0</v>
      </c>
      <c r="E59" s="27">
        <f>VLOOKUP(B59,'Lista TG(S)'!$A$9:$F$72,4)</f>
        <v>0</v>
      </c>
      <c r="F59" s="29">
        <f>VLOOKUP(B59,'Lista TG(S)'!$A$9:$F$72,5)</f>
        <v>0</v>
      </c>
      <c r="G59" s="172">
        <f>VLOOKUP(B59,'Lista TG(S)'!$A$9:$F$72,6)</f>
        <v>0</v>
      </c>
      <c r="H59" s="242">
        <f t="shared" si="0"/>
      </c>
      <c r="I59" s="7"/>
      <c r="J59" s="7"/>
      <c r="K59" s="7"/>
      <c r="L59" s="7"/>
    </row>
    <row r="60" spans="1:12" ht="19.5" customHeight="1">
      <c r="A60" s="198"/>
      <c r="B60" s="177">
        <f>'64(S)'!K103</f>
        <v>36</v>
      </c>
      <c r="C60" s="27" t="str">
        <f>VLOOKUP(B60,'Lista TG(S)'!$A$9:$F$72,2)</f>
        <v>BYE</v>
      </c>
      <c r="D60" s="27">
        <f>VLOOKUP(B60,'Lista TG(S)'!$A$9:$F$72,3)</f>
        <v>0</v>
      </c>
      <c r="E60" s="27">
        <f>VLOOKUP(B60,'Lista TG(S)'!$A$9:$F$72,4)</f>
        <v>0</v>
      </c>
      <c r="F60" s="29">
        <f>VLOOKUP(B60,'Lista TG(S)'!$A$9:$F$72,5)</f>
        <v>0</v>
      </c>
      <c r="G60" s="172">
        <f>VLOOKUP(B60,'Lista TG(S)'!$A$9:$F$72,6)</f>
        <v>0</v>
      </c>
      <c r="H60" s="242">
        <f t="shared" si="0"/>
      </c>
      <c r="I60" s="7"/>
      <c r="J60" s="7"/>
      <c r="K60" s="7"/>
      <c r="L60" s="7"/>
    </row>
    <row r="61" spans="1:12" ht="19.5" customHeight="1">
      <c r="A61" s="198"/>
      <c r="B61" s="178">
        <f>'64(S)'!K107</f>
        <v>36</v>
      </c>
      <c r="C61" s="27" t="str">
        <f>VLOOKUP(B61,'Lista TG(S)'!$A$9:$F$72,2)</f>
        <v>BYE</v>
      </c>
      <c r="D61" s="27">
        <f>VLOOKUP(B61,'Lista TG(S)'!$A$9:$F$72,3)</f>
        <v>0</v>
      </c>
      <c r="E61" s="27">
        <f>VLOOKUP(B61,'Lista TG(S)'!$A$9:$F$72,4)</f>
        <v>0</v>
      </c>
      <c r="F61" s="29">
        <f>VLOOKUP(B61,'Lista TG(S)'!$A$9:$F$72,5)</f>
        <v>0</v>
      </c>
      <c r="G61" s="172">
        <f>VLOOKUP(B61,'Lista TG(S)'!$A$9:$F$72,6)</f>
        <v>0</v>
      </c>
      <c r="H61" s="242">
        <f t="shared" si="0"/>
      </c>
      <c r="I61" s="7"/>
      <c r="J61" s="7"/>
      <c r="K61" s="7"/>
      <c r="L61" s="7"/>
    </row>
    <row r="62" spans="1:12" ht="19.5" customHeight="1">
      <c r="A62" s="198"/>
      <c r="B62" s="177">
        <f>'64(S)'!K111</f>
        <v>36</v>
      </c>
      <c r="C62" s="27" t="str">
        <f>VLOOKUP(B62,'Lista TG(S)'!$A$9:$F$72,2)</f>
        <v>BYE</v>
      </c>
      <c r="D62" s="27">
        <f>VLOOKUP(B62,'Lista TG(S)'!$A$9:$F$72,3)</f>
        <v>0</v>
      </c>
      <c r="E62" s="27">
        <f>VLOOKUP(B62,'Lista TG(S)'!$A$9:$F$72,4)</f>
        <v>0</v>
      </c>
      <c r="F62" s="29">
        <f>VLOOKUP(B62,'Lista TG(S)'!$A$9:$F$72,5)</f>
        <v>0</v>
      </c>
      <c r="G62" s="172">
        <f>VLOOKUP(B62,'Lista TG(S)'!$A$9:$F$72,6)</f>
        <v>0</v>
      </c>
      <c r="H62" s="242">
        <f t="shared" si="0"/>
      </c>
      <c r="I62" s="7"/>
      <c r="J62" s="7"/>
      <c r="K62" s="7"/>
      <c r="L62" s="7"/>
    </row>
    <row r="63" spans="1:12" ht="19.5" customHeight="1">
      <c r="A63" s="198"/>
      <c r="B63" s="177">
        <f>'64(S)'!K115</f>
        <v>20</v>
      </c>
      <c r="C63" s="27" t="str">
        <f>VLOOKUP(B63,'Lista TG(S)'!$A$9:$F$72,2)</f>
        <v>HEROK</v>
      </c>
      <c r="D63" s="27" t="str">
        <f>VLOOKUP(B63,'Lista TG(S)'!$A$9:$F$72,3)</f>
        <v>JULIUSZ</v>
      </c>
      <c r="E63" s="27" t="str">
        <f>VLOOKUP(B63,'Lista TG(S)'!$A$9:$F$72,4)</f>
        <v>NST</v>
      </c>
      <c r="F63" s="29" t="str">
        <f>VLOOKUP(B63,'Lista TG(S)'!$A$9:$F$72,5)</f>
        <v>1235/MA</v>
      </c>
      <c r="G63" s="172" t="str">
        <f>VLOOKUP(B63,'Lista TG(S)'!$A$9:$F$72,6)</f>
        <v>08/03/2003</v>
      </c>
      <c r="H63" s="242" t="s">
        <v>293</v>
      </c>
      <c r="I63" s="7"/>
      <c r="J63" s="7"/>
      <c r="K63" s="7"/>
      <c r="L63" s="7"/>
    </row>
    <row r="64" spans="1:12" ht="19.5" customHeight="1">
      <c r="A64" s="198"/>
      <c r="B64" s="177">
        <f>'64(S)'!K119</f>
        <v>36</v>
      </c>
      <c r="C64" s="27" t="str">
        <f>VLOOKUP(B64,'Lista TG(S)'!$A$9:$F$72,2)</f>
        <v>BYE</v>
      </c>
      <c r="D64" s="27">
        <f>VLOOKUP(B64,'Lista TG(S)'!$A$9:$F$72,3)</f>
        <v>0</v>
      </c>
      <c r="E64" s="27">
        <f>VLOOKUP(B64,'Lista TG(S)'!$A$9:$F$72,4)</f>
        <v>0</v>
      </c>
      <c r="F64" s="29">
        <f>VLOOKUP(B64,'Lista TG(S)'!$A$9:$F$72,5)</f>
        <v>0</v>
      </c>
      <c r="G64" s="172">
        <f>VLOOKUP(B64,'Lista TG(S)'!$A$9:$F$72,6)</f>
        <v>0</v>
      </c>
      <c r="H64" s="242">
        <f t="shared" si="0"/>
      </c>
      <c r="I64" s="7"/>
      <c r="J64" s="7"/>
      <c r="K64" s="7"/>
      <c r="L64" s="7"/>
    </row>
    <row r="65" spans="1:12" ht="19.5" customHeight="1">
      <c r="A65" s="198"/>
      <c r="B65" s="177">
        <f>'64(S)'!K123</f>
        <v>36</v>
      </c>
      <c r="C65" s="27" t="str">
        <f>VLOOKUP(B65,'Lista TG(S)'!$A$9:$F$72,2)</f>
        <v>BYE</v>
      </c>
      <c r="D65" s="27">
        <f>VLOOKUP(B65,'Lista TG(S)'!$A$9:$F$72,3)</f>
        <v>0</v>
      </c>
      <c r="E65" s="27">
        <f>VLOOKUP(B65,'Lista TG(S)'!$A$9:$F$72,4)</f>
        <v>0</v>
      </c>
      <c r="F65" s="29">
        <f>VLOOKUP(B65,'Lista TG(S)'!$A$9:$F$72,5)</f>
        <v>0</v>
      </c>
      <c r="G65" s="172">
        <f>VLOOKUP(B65,'Lista TG(S)'!$A$9:$F$72,6)</f>
        <v>0</v>
      </c>
      <c r="H65" s="242">
        <f t="shared" si="0"/>
      </c>
      <c r="I65" s="7"/>
      <c r="J65" s="7"/>
      <c r="K65" s="7"/>
      <c r="L65" s="7"/>
    </row>
    <row r="66" spans="1:12" ht="19.5" customHeight="1">
      <c r="A66" s="198"/>
      <c r="B66" s="176">
        <f>'64(S)'!K127</f>
        <v>36</v>
      </c>
      <c r="C66" s="27" t="str">
        <f>VLOOKUP(B66,'Lista TG(S)'!$A$9:$F$72,2)</f>
        <v>BYE</v>
      </c>
      <c r="D66" s="27">
        <f>VLOOKUP(B66,'Lista TG(S)'!$A$9:$F$72,3)</f>
        <v>0</v>
      </c>
      <c r="E66" s="27">
        <f>VLOOKUP(B66,'Lista TG(S)'!$A$9:$F$72,4)</f>
        <v>0</v>
      </c>
      <c r="F66" s="29">
        <f>VLOOKUP(B66,'Lista TG(S)'!$A$9:$F$72,5)</f>
        <v>0</v>
      </c>
      <c r="G66" s="172">
        <f>VLOOKUP(B66,'Lista TG(S)'!$A$9:$F$72,6)</f>
        <v>0</v>
      </c>
      <c r="H66" s="242">
        <f t="shared" si="0"/>
      </c>
      <c r="I66" s="7"/>
      <c r="J66" s="7"/>
      <c r="K66" s="7"/>
      <c r="L66" s="7"/>
    </row>
    <row r="67" spans="1:12" ht="19.5" customHeight="1">
      <c r="A67" s="198"/>
      <c r="B67" s="177">
        <f>'64(S)'!K131</f>
        <v>36</v>
      </c>
      <c r="C67" s="27" t="str">
        <f>VLOOKUP(B67,'Lista TG(S)'!$A$9:$F$72,2)</f>
        <v>BYE</v>
      </c>
      <c r="D67" s="27">
        <f>VLOOKUP(B67,'Lista TG(S)'!$A$9:$F$72,3)</f>
        <v>0</v>
      </c>
      <c r="E67" s="27">
        <f>VLOOKUP(B67,'Lista TG(S)'!$A$9:$F$72,4)</f>
        <v>0</v>
      </c>
      <c r="F67" s="29">
        <f>VLOOKUP(B67,'Lista TG(S)'!$A$9:$F$72,5)</f>
        <v>0</v>
      </c>
      <c r="G67" s="172">
        <f>VLOOKUP(B67,'Lista TG(S)'!$A$9:$F$72,6)</f>
        <v>0</v>
      </c>
      <c r="H67" s="242">
        <f t="shared" si="0"/>
      </c>
      <c r="I67" s="7"/>
      <c r="J67" s="7"/>
      <c r="K67" s="7"/>
      <c r="L67" s="7"/>
    </row>
    <row r="68" spans="1:12" ht="19.5" customHeight="1">
      <c r="A68" s="198"/>
      <c r="B68" s="177">
        <f>'64(S)'!K135</f>
        <v>36</v>
      </c>
      <c r="C68" s="27" t="str">
        <f>VLOOKUP(B68,'Lista TG(S)'!$A$9:$F$72,2)</f>
        <v>BYE</v>
      </c>
      <c r="D68" s="27">
        <f>VLOOKUP(B68,'Lista TG(S)'!$A$9:$F$72,3)</f>
        <v>0</v>
      </c>
      <c r="E68" s="27">
        <f>VLOOKUP(B68,'Lista TG(S)'!$A$9:$F$72,4)</f>
        <v>0</v>
      </c>
      <c r="F68" s="29">
        <f>VLOOKUP(B68,'Lista TG(S)'!$A$9:$F$72,5)</f>
        <v>0</v>
      </c>
      <c r="G68" s="172">
        <f>VLOOKUP(B68,'Lista TG(S)'!$A$9:$F$72,6)</f>
        <v>0</v>
      </c>
      <c r="H68" s="242">
        <f t="shared" si="0"/>
      </c>
      <c r="I68" s="7"/>
      <c r="J68" s="7"/>
      <c r="K68" s="7"/>
      <c r="L68" s="7"/>
    </row>
    <row r="69" spans="1:12" ht="19.5" customHeight="1">
      <c r="A69" s="198"/>
      <c r="B69" s="177">
        <f>'64(S)'!K139</f>
        <v>36</v>
      </c>
      <c r="C69" s="27" t="str">
        <f>VLOOKUP(B69,'Lista TG(S)'!$A$9:$F$72,2)</f>
        <v>BYE</v>
      </c>
      <c r="D69" s="27">
        <f>VLOOKUP(B69,'Lista TG(S)'!$A$9:$F$72,3)</f>
        <v>0</v>
      </c>
      <c r="E69" s="27">
        <f>VLOOKUP(B69,'Lista TG(S)'!$A$9:$F$72,4)</f>
        <v>0</v>
      </c>
      <c r="F69" s="29">
        <f>VLOOKUP(B69,'Lista TG(S)'!$A$9:$F$72,5)</f>
        <v>0</v>
      </c>
      <c r="G69" s="172">
        <f>VLOOKUP(B69,'Lista TG(S)'!$A$9:$F$72,6)</f>
        <v>0</v>
      </c>
      <c r="H69" s="242">
        <f t="shared" si="0"/>
      </c>
      <c r="I69" s="7"/>
      <c r="J69" s="7"/>
      <c r="K69" s="7"/>
      <c r="L69" s="7"/>
    </row>
    <row r="70" spans="1:12" ht="19.5" customHeight="1">
      <c r="A70" s="198"/>
      <c r="B70" s="176">
        <f>'64(S)'!K143</f>
        <v>36</v>
      </c>
      <c r="C70" s="27" t="str">
        <f>VLOOKUP(B70,'Lista TG(S)'!$A$9:$F$72,2)</f>
        <v>BYE</v>
      </c>
      <c r="D70" s="27">
        <f>VLOOKUP(B70,'Lista TG(S)'!$A$9:$F$72,3)</f>
        <v>0</v>
      </c>
      <c r="E70" s="27">
        <f>VLOOKUP(B70,'Lista TG(S)'!$A$9:$F$72,4)</f>
        <v>0</v>
      </c>
      <c r="F70" s="29">
        <f>VLOOKUP(B70,'Lista TG(S)'!$A$9:$F$72,5)</f>
        <v>0</v>
      </c>
      <c r="G70" s="172">
        <f>VLOOKUP(B70,'Lista TG(S)'!$A$9:$F$72,6)</f>
        <v>0</v>
      </c>
      <c r="H70" s="242">
        <f t="shared" si="0"/>
      </c>
      <c r="I70" s="7"/>
      <c r="J70" s="7"/>
      <c r="K70" s="7"/>
      <c r="L70" s="7"/>
    </row>
    <row r="71" spans="1:12" ht="19.5" customHeight="1">
      <c r="A71" s="198"/>
      <c r="B71" s="177">
        <f>'64(S)'!K147</f>
        <v>36</v>
      </c>
      <c r="C71" s="27" t="str">
        <f>VLOOKUP(B71,'Lista TG(S)'!$A$9:$F$72,2)</f>
        <v>BYE</v>
      </c>
      <c r="D71" s="27">
        <f>VLOOKUP(B71,'Lista TG(S)'!$A$9:$F$72,3)</f>
        <v>0</v>
      </c>
      <c r="E71" s="27">
        <f>VLOOKUP(B71,'Lista TG(S)'!$A$9:$F$72,4)</f>
        <v>0</v>
      </c>
      <c r="F71" s="29">
        <f>VLOOKUP(B71,'Lista TG(S)'!$A$9:$F$72,5)</f>
        <v>0</v>
      </c>
      <c r="G71" s="172">
        <f>VLOOKUP(B71,'Lista TG(S)'!$A$9:$F$72,6)</f>
        <v>0</v>
      </c>
      <c r="H71" s="242">
        <f t="shared" si="0"/>
      </c>
      <c r="I71" s="7"/>
      <c r="J71" s="7"/>
      <c r="K71" s="7"/>
      <c r="L71" s="7"/>
    </row>
    <row r="72" spans="1:12" ht="19.5" customHeight="1" thickBot="1">
      <c r="A72" s="199"/>
      <c r="B72" s="178">
        <f>'64(S)'!K151</f>
        <v>36</v>
      </c>
      <c r="C72" s="50" t="str">
        <f>VLOOKUP(B72,'Lista TG(S)'!$A$9:$F$72,2)</f>
        <v>BYE</v>
      </c>
      <c r="D72" s="50">
        <f>VLOOKUP(B72,'Lista TG(S)'!$A$9:$F$72,3)</f>
        <v>0</v>
      </c>
      <c r="E72" s="50">
        <f>VLOOKUP(B72,'Lista TG(S)'!$A$9:$F$72,4)</f>
        <v>0</v>
      </c>
      <c r="F72" s="212">
        <f>VLOOKUP(B72,'Lista TG(S)'!$A$9:$F$72,5)</f>
        <v>0</v>
      </c>
      <c r="G72" s="213">
        <f>VLOOKUP(B72,'Lista TG(S)'!$A$9:$F$72,6)</f>
        <v>0</v>
      </c>
      <c r="H72" s="243">
        <f t="shared" si="0"/>
      </c>
      <c r="I72" s="7"/>
      <c r="J72" s="7"/>
      <c r="K72" s="7"/>
      <c r="L72" s="7"/>
    </row>
    <row r="73" spans="1:12" ht="12.75">
      <c r="A73" s="7"/>
      <c r="B73" s="7"/>
      <c r="C73" s="7"/>
      <c r="D73" s="7"/>
      <c r="E73" s="7"/>
      <c r="F73" s="7"/>
      <c r="G73" s="7"/>
      <c r="H73" s="7"/>
      <c r="I73" s="7"/>
      <c r="J73" s="7"/>
      <c r="K73" s="7"/>
      <c r="L73" s="7"/>
    </row>
    <row r="74" spans="1:12" ht="12.75">
      <c r="A74" s="7"/>
      <c r="B74" s="7"/>
      <c r="C74" s="7"/>
      <c r="D74" s="7"/>
      <c r="E74" s="7"/>
      <c r="F74" s="7"/>
      <c r="G74" s="7"/>
      <c r="H74" s="7"/>
      <c r="I74" s="7"/>
      <c r="J74" s="7"/>
      <c r="K74" s="7"/>
      <c r="L74" s="7"/>
    </row>
    <row r="75" spans="1:12" ht="12.75">
      <c r="A75" s="7"/>
      <c r="B75" s="7"/>
      <c r="C75" s="7"/>
      <c r="D75" s="7"/>
      <c r="E75" s="7"/>
      <c r="F75" s="7"/>
      <c r="G75" s="7"/>
      <c r="H75" s="7"/>
      <c r="I75" s="7"/>
      <c r="J75" s="7"/>
      <c r="K75" s="7"/>
      <c r="L75" s="7"/>
    </row>
    <row r="76" spans="1:12" ht="12.75">
      <c r="A76" s="7"/>
      <c r="B76" s="7"/>
      <c r="C76" s="7"/>
      <c r="D76" s="7"/>
      <c r="E76" s="7"/>
      <c r="F76" s="7"/>
      <c r="G76" s="7"/>
      <c r="H76" s="7"/>
      <c r="I76" s="7"/>
      <c r="J76" s="7"/>
      <c r="K76" s="7"/>
      <c r="L76" s="7"/>
    </row>
    <row r="77" spans="1:12" ht="12.75">
      <c r="A77" s="7"/>
      <c r="B77" s="7"/>
      <c r="C77" s="7"/>
      <c r="D77" s="7"/>
      <c r="E77" s="7"/>
      <c r="F77" s="7"/>
      <c r="G77" s="7"/>
      <c r="H77" s="7"/>
      <c r="I77" s="7"/>
      <c r="J77" s="7"/>
      <c r="K77" s="7"/>
      <c r="L77" s="7"/>
    </row>
    <row r="78" spans="1:12" ht="12.75">
      <c r="A78" s="7"/>
      <c r="B78" s="7"/>
      <c r="C78" s="7"/>
      <c r="D78" s="7"/>
      <c r="E78" s="7"/>
      <c r="F78" s="7"/>
      <c r="G78" s="7"/>
      <c r="H78" s="7"/>
      <c r="I78" s="7"/>
      <c r="J78" s="7"/>
      <c r="K78" s="7"/>
      <c r="L78" s="7"/>
    </row>
    <row r="79" spans="1:12" ht="12.75">
      <c r="A79" s="7"/>
      <c r="B79" s="7"/>
      <c r="C79" s="7"/>
      <c r="D79" s="7"/>
      <c r="E79" s="7"/>
      <c r="F79" s="7"/>
      <c r="G79" s="7"/>
      <c r="H79" s="7"/>
      <c r="I79" s="7"/>
      <c r="J79" s="7"/>
      <c r="K79" s="7"/>
      <c r="L79" s="7"/>
    </row>
    <row r="80" spans="1:12" ht="12.75">
      <c r="A80" s="7"/>
      <c r="B80" s="7"/>
      <c r="C80" s="7"/>
      <c r="D80" s="7"/>
      <c r="E80" s="7"/>
      <c r="F80" s="7"/>
      <c r="G80" s="7"/>
      <c r="H80" s="7"/>
      <c r="I80" s="7"/>
      <c r="J80" s="7"/>
      <c r="K80" s="7"/>
      <c r="L80" s="7"/>
    </row>
  </sheetData>
  <sheetProtection/>
  <printOptions/>
  <pageMargins left="0.35433070866141736" right="0.35433070866141736" top="0.5905511811023623" bottom="0.5905511811023623" header="0" footer="0"/>
  <pageSetup horizontalDpi="300" verticalDpi="300" orientation="portrait" paperSize="9" r:id="rId2"/>
  <drawing r:id="rId1"/>
</worksheet>
</file>

<file path=xl/worksheets/sheet8.xml><?xml version="1.0" encoding="utf-8"?>
<worksheet xmlns="http://schemas.openxmlformats.org/spreadsheetml/2006/main" xmlns:r="http://schemas.openxmlformats.org/officeDocument/2006/relationships">
  <dimension ref="A1:L80"/>
  <sheetViews>
    <sheetView showZeros="0" zoomScalePageLayoutView="0" workbookViewId="0" topLeftCell="A1">
      <selection activeCell="F11" sqref="F11"/>
    </sheetView>
  </sheetViews>
  <sheetFormatPr defaultColWidth="9.140625" defaultRowHeight="12.75"/>
  <cols>
    <col min="1" max="1" width="5.7109375" style="0" customWidth="1"/>
    <col min="2" max="2" width="5.8515625" style="0" hidden="1" customWidth="1"/>
    <col min="3" max="3" width="20.7109375" style="0" customWidth="1"/>
    <col min="4" max="4" width="18.7109375" style="0" customWidth="1"/>
    <col min="5" max="5" width="20.7109375" style="0" customWidth="1"/>
    <col min="6" max="7" width="10.7109375" style="0" customWidth="1"/>
    <col min="8" max="8" width="6.7109375" style="0" customWidth="1"/>
  </cols>
  <sheetData>
    <row r="1" spans="1:12" ht="19.5" customHeight="1">
      <c r="A1" s="19" t="str">
        <f>Tytuł!C10</f>
        <v>Mistrzostwa Województwa</v>
      </c>
      <c r="B1" s="19"/>
      <c r="C1" s="4"/>
      <c r="D1" s="20" t="s">
        <v>17</v>
      </c>
      <c r="E1" s="13" t="str">
        <f>Tytuł!$C$14</f>
        <v>Paweł Marciszewski</v>
      </c>
      <c r="F1" s="13"/>
      <c r="G1" s="4"/>
      <c r="H1" s="4"/>
      <c r="I1" s="4"/>
      <c r="J1" s="4"/>
      <c r="K1" s="4"/>
      <c r="L1" s="4"/>
    </row>
    <row r="2" spans="1:12" ht="12.75">
      <c r="A2" s="4"/>
      <c r="B2" s="4"/>
      <c r="C2" s="4"/>
      <c r="D2" s="20" t="s">
        <v>4</v>
      </c>
      <c r="E2" s="13" t="str">
        <f>Tytuł!$G$10</f>
        <v>Skrzaty</v>
      </c>
      <c r="F2" s="13"/>
      <c r="G2" s="4"/>
      <c r="H2" s="4"/>
      <c r="I2" s="4"/>
      <c r="J2" s="4"/>
      <c r="K2" s="4"/>
      <c r="L2" s="4"/>
    </row>
    <row r="3" spans="1:12" ht="12.75">
      <c r="A3" s="20"/>
      <c r="B3" s="20"/>
      <c r="C3" s="20"/>
      <c r="D3" s="20" t="s">
        <v>5</v>
      </c>
      <c r="E3" s="13" t="str">
        <f>Tytuł!$G$12</f>
        <v>Warszawa</v>
      </c>
      <c r="F3" s="13"/>
      <c r="G3" s="21"/>
      <c r="H3" s="4"/>
      <c r="I3" s="4"/>
      <c r="J3" s="4"/>
      <c r="K3" s="4"/>
      <c r="L3" s="4"/>
    </row>
    <row r="4" spans="1:12" ht="12.75">
      <c r="A4" s="20"/>
      <c r="B4" s="20"/>
      <c r="C4" s="174"/>
      <c r="D4" s="20" t="s">
        <v>6</v>
      </c>
      <c r="E4" s="13" t="str">
        <f>Tytuł!$G$14</f>
        <v>18-20.05.2013</v>
      </c>
      <c r="F4" s="13"/>
      <c r="G4" s="21"/>
      <c r="H4" s="4"/>
      <c r="I4" s="4"/>
      <c r="J4" s="4"/>
      <c r="K4" s="4"/>
      <c r="L4" s="4"/>
    </row>
    <row r="5" spans="1:12" ht="12.75">
      <c r="A5" s="4"/>
      <c r="B5" s="4"/>
      <c r="C5" s="174" t="s">
        <v>58</v>
      </c>
      <c r="D5" s="173"/>
      <c r="E5" s="4"/>
      <c r="F5" s="4"/>
      <c r="G5" s="4"/>
      <c r="H5" s="4"/>
      <c r="I5" s="4"/>
      <c r="J5" s="4"/>
      <c r="K5" s="4"/>
      <c r="L5" s="4"/>
    </row>
    <row r="6" spans="1:12" ht="15">
      <c r="A6" s="22" t="s">
        <v>52</v>
      </c>
      <c r="B6" s="22"/>
      <c r="C6" s="3"/>
      <c r="D6" s="60"/>
      <c r="E6" s="3"/>
      <c r="F6" s="3"/>
      <c r="G6" s="3"/>
      <c r="H6" s="3"/>
      <c r="I6" s="4"/>
      <c r="J6" s="4"/>
      <c r="K6" s="4"/>
      <c r="L6" s="4"/>
    </row>
    <row r="7" spans="1:12" ht="13.5" thickBot="1">
      <c r="A7" s="216" t="s">
        <v>50</v>
      </c>
      <c r="B7" s="4"/>
      <c r="C7" s="4"/>
      <c r="D7" s="4"/>
      <c r="E7" s="4"/>
      <c r="F7" s="4"/>
      <c r="G7" s="4"/>
      <c r="H7" s="4"/>
      <c r="I7" s="4"/>
      <c r="J7" s="4"/>
      <c r="K7" s="4"/>
      <c r="L7" s="4"/>
    </row>
    <row r="8" spans="1:12" ht="19.5" customHeight="1">
      <c r="A8" s="24" t="s">
        <v>53</v>
      </c>
      <c r="B8" s="175" t="s">
        <v>8</v>
      </c>
      <c r="C8" s="25" t="s">
        <v>9</v>
      </c>
      <c r="D8" s="25" t="s">
        <v>10</v>
      </c>
      <c r="E8" s="25" t="s">
        <v>11</v>
      </c>
      <c r="F8" s="25" t="s">
        <v>12</v>
      </c>
      <c r="G8" s="25" t="s">
        <v>13</v>
      </c>
      <c r="H8" s="26" t="s">
        <v>51</v>
      </c>
      <c r="I8" s="4"/>
      <c r="J8" s="4"/>
      <c r="K8" s="4"/>
      <c r="L8" s="4"/>
    </row>
    <row r="9" spans="1:12" ht="19.5" customHeight="1">
      <c r="A9" s="298">
        <v>1</v>
      </c>
      <c r="B9" s="176">
        <f>'16(D)'!N40</f>
        <v>1</v>
      </c>
      <c r="C9" s="27" t="str">
        <f>VLOOKUP(B9,'ListaTG(D)'!$A$10:$R$41,2)</f>
        <v>GUZOWSKI</v>
      </c>
      <c r="D9" s="27" t="str">
        <f>VLOOKUP(B9,'ListaTG(D)'!$A$10:$R$41,3)</f>
        <v>MARCIN</v>
      </c>
      <c r="E9" s="27" t="str">
        <f>VLOOKUP(B9,'ListaTG(D)'!$A$10:$R$41,4)</f>
        <v>MKS AM TENIS</v>
      </c>
      <c r="F9" s="29"/>
      <c r="G9" s="172"/>
      <c r="H9" s="242" t="s">
        <v>296</v>
      </c>
      <c r="I9" s="4"/>
      <c r="J9" s="4"/>
      <c r="K9" s="4"/>
      <c r="L9" s="4"/>
    </row>
    <row r="10" spans="1:12" ht="19.5" customHeight="1">
      <c r="A10" s="299"/>
      <c r="B10" s="177">
        <f>'16(D)'!N40</f>
        <v>1</v>
      </c>
      <c r="C10" s="27" t="str">
        <f>VLOOKUP(B10,'ListaTG(D)'!$A$10:$R$41,5)</f>
        <v>RZĄDKOWSKI</v>
      </c>
      <c r="D10" s="27" t="str">
        <f>VLOOKUP(B10,'ListaTG(D)'!$A$10:$R$41,6)</f>
        <v>KAMIL</v>
      </c>
      <c r="E10" s="27" t="str">
        <f>VLOOKUP(B10,'ListaTG(D)'!$A$10:$R$41,7)</f>
        <v>MKS AM TENIS</v>
      </c>
      <c r="F10" s="29"/>
      <c r="G10" s="172"/>
      <c r="H10" s="242" t="s">
        <v>296</v>
      </c>
      <c r="I10" s="4"/>
      <c r="J10" s="4"/>
      <c r="K10" s="4"/>
      <c r="L10" s="4"/>
    </row>
    <row r="11" spans="1:12" ht="19.5" customHeight="1">
      <c r="A11" s="298" t="s">
        <v>61</v>
      </c>
      <c r="B11" s="177">
        <f>'16(D)'!O40</f>
        <v>2</v>
      </c>
      <c r="C11" s="27" t="str">
        <f>VLOOKUP(B11,'ListaTG(D)'!$A$10:$R$41,2)</f>
        <v>SZPAK</v>
      </c>
      <c r="D11" s="27" t="str">
        <f>VLOOKUP(B11,'ListaTG(D)'!$A$10:$R$41,3)</f>
        <v>SZYMON</v>
      </c>
      <c r="E11" s="27" t="str">
        <f>VLOOKUP(B11,'ListaTG(D)'!$A$10:$R$41,4)</f>
        <v>WKT MERA</v>
      </c>
      <c r="F11" s="29">
        <f>VLOOKUP(B11,'ListaTG(D)'!$A$10:$V$41,17)</f>
      </c>
      <c r="G11" s="172">
        <f>VLOOKUP(B11,'ListaTG(D)'!$A$10:$V$41,18)</f>
      </c>
      <c r="H11" s="242" t="s">
        <v>297</v>
      </c>
      <c r="I11" s="4"/>
      <c r="J11" s="4"/>
      <c r="K11" s="4"/>
      <c r="L11" s="4"/>
    </row>
    <row r="12" spans="1:12" ht="19.5" customHeight="1">
      <c r="A12" s="300"/>
      <c r="B12" s="177">
        <f>'16(D)'!O40</f>
        <v>2</v>
      </c>
      <c r="C12" s="27" t="str">
        <f>VLOOKUP(B12,'ListaTG(D)'!$A$10:$R$41,5)</f>
        <v>PAWLAK</v>
      </c>
      <c r="D12" s="27" t="str">
        <f>VLOOKUP(B12,'ListaTG(D)'!$A$10:$R$41,6)</f>
        <v>PIOTR</v>
      </c>
      <c r="E12" s="27" t="str">
        <f>VLOOKUP(B12,'ListaTG(D)'!$A$10:$R$41,7)</f>
        <v>WKT MERA</v>
      </c>
      <c r="F12" s="29">
        <f>VLOOKUP(B12,'ListaTG(D)'!$A$10:$V$41,21)</f>
      </c>
      <c r="G12" s="172">
        <f>VLOOKUP(B12,'ListaTG(D)'!$A$10:$V$41,22)</f>
      </c>
      <c r="H12" s="242" t="s">
        <v>297</v>
      </c>
      <c r="I12" s="4"/>
      <c r="J12" s="4"/>
      <c r="K12" s="4"/>
      <c r="L12" s="4"/>
    </row>
    <row r="13" spans="1:12" ht="19.5" customHeight="1">
      <c r="A13" s="298" t="s">
        <v>54</v>
      </c>
      <c r="B13" s="176">
        <f>'16(D)'!O24</f>
        <v>3</v>
      </c>
      <c r="C13" s="27" t="str">
        <f>VLOOKUP(B13,'ListaTG(D)'!$A$10:$R$41,2)</f>
        <v>FILOCHOWSKI</v>
      </c>
      <c r="D13" s="27" t="str">
        <f>VLOOKUP(B13,'ListaTG(D)'!$A$10:$R$41,3)</f>
        <v>STANISŁAW</v>
      </c>
      <c r="E13" s="27" t="str">
        <f>VLOOKUP(B13,'ListaTG(D)'!$A$10:$R$41,4)</f>
        <v>MKS AM TENIS</v>
      </c>
      <c r="F13" s="29">
        <f>VLOOKUP(B13,'ListaTG(D)'!$A$10:$V$41,17)</f>
      </c>
      <c r="G13" s="172">
        <f>VLOOKUP(B13,'ListaTG(D)'!$A$10:$V$41,18)</f>
      </c>
      <c r="H13" s="242" t="s">
        <v>292</v>
      </c>
      <c r="I13" s="4"/>
      <c r="J13" s="4"/>
      <c r="K13" s="4"/>
      <c r="L13" s="4"/>
    </row>
    <row r="14" spans="1:12" ht="19.5" customHeight="1">
      <c r="A14" s="301"/>
      <c r="B14" s="177">
        <f>'16(D)'!O24</f>
        <v>3</v>
      </c>
      <c r="C14" s="27" t="str">
        <f>VLOOKUP(B14,'ListaTG(D)'!$A$10:$R$41,5)</f>
        <v>CICHACKI</v>
      </c>
      <c r="D14" s="27" t="str">
        <f>VLOOKUP(B14,'ListaTG(D)'!$A$10:$R$41,6)</f>
        <v>BARTOSZ</v>
      </c>
      <c r="E14" s="27" t="str">
        <f>VLOOKUP(B14,'ListaTG(D)'!$A$10:$R$41,7)</f>
        <v>MKS AM TENIS</v>
      </c>
      <c r="F14" s="29">
        <f>VLOOKUP(B14,'ListaTG(D)'!$A$10:$V$41,21)</f>
      </c>
      <c r="G14" s="172">
        <f>VLOOKUP(B14,'ListaTG(D)'!$A$10:$V$41,22)</f>
      </c>
      <c r="H14" s="242" t="s">
        <v>292</v>
      </c>
      <c r="I14" s="4"/>
      <c r="J14" s="4"/>
      <c r="K14" s="4"/>
      <c r="L14" s="4"/>
    </row>
    <row r="15" spans="1:12" ht="19.5" customHeight="1">
      <c r="A15" s="302"/>
      <c r="B15" s="177">
        <f>'16(D)'!O56</f>
        <v>4</v>
      </c>
      <c r="C15" s="27" t="str">
        <f>VLOOKUP(B15,'ListaTG(D)'!$A$10:$R$41,2)</f>
        <v>MARCHEWKA</v>
      </c>
      <c r="D15" s="27" t="str">
        <f>VLOOKUP(B15,'ListaTG(D)'!$A$10:$R$41,3)</f>
        <v>MICHAŁ</v>
      </c>
      <c r="E15" s="27" t="str">
        <f>VLOOKUP(B15,'ListaTG(D)'!$A$10:$R$41,4)</f>
        <v>UKT RADOŚĆ 90</v>
      </c>
      <c r="F15" s="29">
        <f>VLOOKUP(B15,'ListaTG(D)'!$A$10:$V$41,17)</f>
      </c>
      <c r="G15" s="172">
        <f>VLOOKUP(B15,'ListaTG(D)'!$A$10:$V$41,18)</f>
      </c>
      <c r="H15" s="242" t="s">
        <v>292</v>
      </c>
      <c r="I15" s="4"/>
      <c r="J15" s="4"/>
      <c r="K15" s="4"/>
      <c r="L15" s="4"/>
    </row>
    <row r="16" spans="1:12" ht="19.5" customHeight="1">
      <c r="A16" s="300"/>
      <c r="B16" s="178">
        <f>'16(D)'!O56</f>
        <v>4</v>
      </c>
      <c r="C16" s="27" t="str">
        <f>VLOOKUP(B16,'ListaTG(D)'!$A$10:$R$41,5)</f>
        <v>SADOMSKI</v>
      </c>
      <c r="D16" s="27" t="str">
        <f>VLOOKUP(B16,'ListaTG(D)'!$A$10:$R$41,6)</f>
        <v>MARCIN</v>
      </c>
      <c r="E16" s="27" t="str">
        <f>VLOOKUP(B16,'ListaTG(D)'!$A$10:$R$41,7)</f>
        <v>UKT RADOŚĆ 90</v>
      </c>
      <c r="F16" s="29">
        <f>VLOOKUP(B16,'ListaTG(D)'!$A$10:$V$41,21)</f>
      </c>
      <c r="G16" s="172">
        <f>VLOOKUP(B16,'ListaTG(D)'!$A$10:$V$41,22)</f>
      </c>
      <c r="H16" s="242" t="s">
        <v>292</v>
      </c>
      <c r="I16" s="4"/>
      <c r="J16" s="4"/>
      <c r="K16" s="4"/>
      <c r="L16" s="4"/>
    </row>
    <row r="17" spans="1:12" ht="19.5" customHeight="1">
      <c r="A17" s="295" t="s">
        <v>55</v>
      </c>
      <c r="B17" s="177">
        <f>'16(D)'!M16</f>
        <v>5</v>
      </c>
      <c r="C17" s="27" t="str">
        <f>VLOOKUP(B17,'ListaTG(D)'!$A$10:$R$41,2)</f>
        <v>FRANKOWSKI</v>
      </c>
      <c r="D17" s="27" t="str">
        <f>VLOOKUP(B17,'ListaTG(D)'!$A$10:$R$41,3)</f>
        <v>TOMASZ</v>
      </c>
      <c r="E17" s="27" t="str">
        <f>VLOOKUP(B17,'ListaTG(D)'!$A$10:$R$41,4)</f>
        <v>WTS DESKI</v>
      </c>
      <c r="F17" s="29">
        <f>VLOOKUP(B17,'ListaTG(D)'!$A$10:$V$41,17)</f>
      </c>
      <c r="G17" s="172">
        <f>VLOOKUP(B17,'ListaTG(D)'!$A$10:$V$41,18)</f>
      </c>
      <c r="H17" s="242" t="s">
        <v>298</v>
      </c>
      <c r="I17" s="4"/>
      <c r="J17" s="4"/>
      <c r="K17" s="4"/>
      <c r="L17" s="4"/>
    </row>
    <row r="18" spans="1:12" ht="19.5" customHeight="1">
      <c r="A18" s="303"/>
      <c r="B18" s="177">
        <f>'16(D)'!M16</f>
        <v>5</v>
      </c>
      <c r="C18" s="27" t="str">
        <f>VLOOKUP(B18,'ListaTG(D)'!$A$10:$R$41,5)</f>
        <v>MICHAŁOWSKI</v>
      </c>
      <c r="D18" s="27" t="str">
        <f>VLOOKUP(B18,'ListaTG(D)'!$A$10:$R$41,6)</f>
        <v>ANTONII</v>
      </c>
      <c r="E18" s="27" t="str">
        <f>VLOOKUP(B18,'ListaTG(D)'!$A$10:$R$41,7)</f>
        <v>WTS DESKI</v>
      </c>
      <c r="F18" s="29">
        <f>VLOOKUP(B18,'ListaTG(D)'!$A$10:$V$41,21)</f>
      </c>
      <c r="G18" s="172">
        <f>VLOOKUP(B18,'ListaTG(D)'!$A$10:$V$41,22)</f>
      </c>
      <c r="H18" s="242" t="s">
        <v>298</v>
      </c>
      <c r="I18" s="4"/>
      <c r="J18" s="4"/>
      <c r="K18" s="4"/>
      <c r="L18" s="4"/>
    </row>
    <row r="19" spans="1:12" ht="19.5" customHeight="1">
      <c r="A19" s="303"/>
      <c r="B19" s="177">
        <f>'16(D)'!M32</f>
        <v>6</v>
      </c>
      <c r="C19" s="27" t="str">
        <f>VLOOKUP(B19,'ListaTG(D)'!$A$10:$R$41,2)</f>
        <v>OKOŃSKI</v>
      </c>
      <c r="D19" s="27" t="str">
        <f>VLOOKUP(B19,'ListaTG(D)'!$A$10:$R$41,3)</f>
        <v>MAKSYMILIAN</v>
      </c>
      <c r="E19" s="27" t="str">
        <f>VLOOKUP(B19,'ListaTG(D)'!$A$10:$R$41,4)</f>
        <v>MKS AM TENIS</v>
      </c>
      <c r="F19" s="29">
        <f>VLOOKUP(B19,'ListaTG(D)'!$A$10:$V$41,17)</f>
      </c>
      <c r="G19" s="172">
        <f>VLOOKUP(B19,'ListaTG(D)'!$A$10:$V$41,18)</f>
      </c>
      <c r="H19" s="242" t="s">
        <v>299</v>
      </c>
      <c r="I19" s="4"/>
      <c r="J19" s="4"/>
      <c r="K19" s="4"/>
      <c r="L19" s="4"/>
    </row>
    <row r="20" spans="1:12" ht="19.5" customHeight="1">
      <c r="A20" s="303"/>
      <c r="B20" s="177">
        <f>'16(D)'!M32</f>
        <v>6</v>
      </c>
      <c r="C20" s="27" t="str">
        <f>VLOOKUP(B20,'ListaTG(D)'!$A$10:$R$41,5)</f>
        <v>WOJTYŃSKI</v>
      </c>
      <c r="D20" s="27" t="str">
        <f>VLOOKUP(B20,'ListaTG(D)'!$A$10:$R$41,6)</f>
        <v>BENIAMIN</v>
      </c>
      <c r="E20" s="27" t="str">
        <f>VLOOKUP(B20,'ListaTG(D)'!$A$10:$R$41,7)</f>
        <v>MKS AM TENIS</v>
      </c>
      <c r="F20" s="29">
        <f>VLOOKUP(B20,'ListaTG(D)'!$A$10:$V$41,21)</f>
      </c>
      <c r="G20" s="172">
        <f>VLOOKUP(B20,'ListaTG(D)'!$A$10:$V$41,22)</f>
      </c>
      <c r="H20" s="242" t="s">
        <v>299</v>
      </c>
      <c r="I20" s="4"/>
      <c r="J20" s="4"/>
      <c r="K20" s="4"/>
      <c r="L20" s="4"/>
    </row>
    <row r="21" spans="1:12" ht="19.5" customHeight="1">
      <c r="A21" s="303"/>
      <c r="B21" s="177">
        <f>'16(D)'!M48</f>
        <v>7</v>
      </c>
      <c r="C21" s="27" t="str">
        <f>VLOOKUP(B21,'ListaTG(D)'!$A$10:$R$41,2)</f>
        <v>MAGIELSKI</v>
      </c>
      <c r="D21" s="27" t="str">
        <f>VLOOKUP(B21,'ListaTG(D)'!$A$10:$R$41,3)</f>
        <v>JAN</v>
      </c>
      <c r="E21" s="27" t="str">
        <f>VLOOKUP(B21,'ListaTG(D)'!$A$10:$R$41,4)</f>
        <v>MATCHPOINT KOMORÓW</v>
      </c>
      <c r="F21" s="29">
        <f>VLOOKUP(B21,'ListaTG(D)'!$A$10:$V$41,17)</f>
      </c>
      <c r="G21" s="172">
        <f>VLOOKUP(B21,'ListaTG(D)'!$A$10:$V$41,18)</f>
      </c>
      <c r="H21" s="242" t="s">
        <v>298</v>
      </c>
      <c r="I21" s="4"/>
      <c r="J21" s="4"/>
      <c r="K21" s="4"/>
      <c r="L21" s="4"/>
    </row>
    <row r="22" spans="1:12" ht="19.5" customHeight="1">
      <c r="A22" s="303"/>
      <c r="B22" s="176">
        <f>'16(D)'!M48</f>
        <v>7</v>
      </c>
      <c r="C22" s="27" t="str">
        <f>VLOOKUP(B22,'ListaTG(D)'!$A$10:$R$41,5)</f>
        <v>GNIAZDOWSKI </v>
      </c>
      <c r="D22" s="27" t="str">
        <f>VLOOKUP(B22,'ListaTG(D)'!$A$10:$R$41,6)</f>
        <v>FRANICSZEK</v>
      </c>
      <c r="E22" s="27" t="str">
        <f>VLOOKUP(B22,'ListaTG(D)'!$A$10:$R$41,7)</f>
        <v>ST TIE BREAK </v>
      </c>
      <c r="F22" s="29">
        <f>VLOOKUP(B22,'ListaTG(D)'!$A$10:$V$41,21)</f>
      </c>
      <c r="G22" s="172">
        <f>VLOOKUP(B22,'ListaTG(D)'!$A$10:$V$41,22)</f>
      </c>
      <c r="H22" s="242" t="s">
        <v>298</v>
      </c>
      <c r="I22" s="4"/>
      <c r="J22" s="4"/>
      <c r="K22" s="4"/>
      <c r="L22" s="4"/>
    </row>
    <row r="23" spans="1:12" ht="19.5" customHeight="1">
      <c r="A23" s="303"/>
      <c r="B23" s="177">
        <f>'16(D)'!M64</f>
        <v>9</v>
      </c>
      <c r="C23" s="27" t="str">
        <f>VLOOKUP(B23,'ListaTG(D)'!$A$10:$R$41,2)</f>
        <v>ZYGMUNT</v>
      </c>
      <c r="D23" s="27" t="str">
        <f>VLOOKUP(B23,'ListaTG(D)'!$A$10:$R$41,3)</f>
        <v>NICHOLAS</v>
      </c>
      <c r="E23" s="27" t="str">
        <f>VLOOKUP(B23,'ListaTG(D)'!$A$10:$R$41,4)</f>
        <v>NST</v>
      </c>
      <c r="F23" s="29">
        <f>VLOOKUP(B23,'ListaTG(D)'!$A$10:$V$41,17)</f>
      </c>
      <c r="G23" s="172">
        <f>VLOOKUP(B23,'ListaTG(D)'!$A$10:$V$41,18)</f>
      </c>
      <c r="H23" s="242" t="s">
        <v>298</v>
      </c>
      <c r="I23" s="4"/>
      <c r="J23" s="4"/>
      <c r="K23" s="4"/>
      <c r="L23" s="4"/>
    </row>
    <row r="24" spans="1:12" ht="19.5" customHeight="1">
      <c r="A24" s="304"/>
      <c r="B24" s="177">
        <f>'16(D)'!M64</f>
        <v>9</v>
      </c>
      <c r="C24" s="27" t="str">
        <f>VLOOKUP(B24,'ListaTG(D)'!$A$10:$R$41,5)</f>
        <v>WAJDEMAJER</v>
      </c>
      <c r="D24" s="27" t="str">
        <f>VLOOKUP(B24,'ListaTG(D)'!$A$10:$R$41,6)</f>
        <v>JAN</v>
      </c>
      <c r="E24" s="27" t="str">
        <f>VLOOKUP(B24,'ListaTG(D)'!$A$10:$R$41,7)</f>
        <v>NST</v>
      </c>
      <c r="F24" s="29">
        <f>VLOOKUP(B24,'ListaTG(D)'!$A$10:$V$41,21)</f>
      </c>
      <c r="G24" s="172">
        <f>VLOOKUP(B24,'ListaTG(D)'!$A$10:$V$41,22)</f>
      </c>
      <c r="H24" s="242" t="s">
        <v>298</v>
      </c>
      <c r="I24" s="4"/>
      <c r="J24" s="4"/>
      <c r="K24" s="4"/>
      <c r="L24" s="4"/>
    </row>
    <row r="25" spans="1:12" ht="19.5" customHeight="1">
      <c r="A25" s="295" t="s">
        <v>56</v>
      </c>
      <c r="B25" s="177">
        <f>'16(D)'!K12</f>
        <v>0</v>
      </c>
      <c r="C25" s="27" t="s">
        <v>207</v>
      </c>
      <c r="D25" s="27" t="s">
        <v>235</v>
      </c>
      <c r="E25" s="27" t="s">
        <v>120</v>
      </c>
      <c r="F25" s="29"/>
      <c r="G25" s="172"/>
      <c r="H25" s="242" t="s">
        <v>298</v>
      </c>
      <c r="I25" s="4"/>
      <c r="J25" s="4"/>
      <c r="K25" s="4"/>
      <c r="L25" s="4"/>
    </row>
    <row r="26" spans="1:12" ht="19.5" customHeight="1">
      <c r="A26" s="296"/>
      <c r="B26" s="176">
        <f>'16(D)'!K12</f>
        <v>0</v>
      </c>
      <c r="C26" s="27" t="s">
        <v>189</v>
      </c>
      <c r="D26" s="27" t="s">
        <v>190</v>
      </c>
      <c r="E26" s="27" t="s">
        <v>191</v>
      </c>
      <c r="F26" s="29"/>
      <c r="G26" s="172"/>
      <c r="H26" s="242" t="s">
        <v>298</v>
      </c>
      <c r="I26" s="4"/>
      <c r="J26" s="4"/>
      <c r="K26" s="4"/>
      <c r="L26" s="4"/>
    </row>
    <row r="27" spans="1:12" ht="19.5" customHeight="1">
      <c r="A27" s="294"/>
      <c r="B27" s="177">
        <f>'16(D)'!K20</f>
        <v>10</v>
      </c>
      <c r="C27" s="27"/>
      <c r="D27" s="27"/>
      <c r="E27" s="27"/>
      <c r="F27" s="29">
        <f>VLOOKUP(B27,'ListaTG(D)'!$A$10:$V$41,17)</f>
      </c>
      <c r="G27" s="172">
        <f>VLOOKUP(B27,'ListaTG(D)'!$A$10:$V$41,18)</f>
      </c>
      <c r="H27" s="242">
        <f aca="true" t="shared" si="0" ref="H27:H39">IF((D$5=1),"1",IF((D$5=2),"1",IF((D$5=3),"1",IF((D$5=4),"1",IF((D$5=5),"1","")))))</f>
      </c>
      <c r="I27" s="4"/>
      <c r="J27" s="4"/>
      <c r="K27" s="4"/>
      <c r="L27" s="4"/>
    </row>
    <row r="28" spans="1:12" ht="19.5" customHeight="1">
      <c r="A28" s="294"/>
      <c r="B28" s="177">
        <f>'16(D)'!K20</f>
        <v>10</v>
      </c>
      <c r="C28" s="27"/>
      <c r="D28" s="27"/>
      <c r="E28" s="27"/>
      <c r="F28" s="29">
        <f>VLOOKUP(B28,'ListaTG(D)'!$A$10:$V$41,21)</f>
      </c>
      <c r="G28" s="172">
        <f>VLOOKUP(B28,'ListaTG(D)'!$A$10:$V$41,22)</f>
      </c>
      <c r="H28" s="242">
        <f t="shared" si="0"/>
      </c>
      <c r="I28" s="4"/>
      <c r="J28" s="4"/>
      <c r="K28" s="4"/>
      <c r="L28" s="4"/>
    </row>
    <row r="29" spans="1:12" ht="19.5" customHeight="1">
      <c r="A29" s="294"/>
      <c r="B29" s="178">
        <f>'16(D)'!K28</f>
        <v>10</v>
      </c>
      <c r="C29" s="27"/>
      <c r="D29" s="27"/>
      <c r="E29" s="27"/>
      <c r="F29" s="29">
        <f>VLOOKUP(B29,'ListaTG(D)'!$A$10:$V$41,17)</f>
      </c>
      <c r="G29" s="172">
        <f>VLOOKUP(B29,'ListaTG(D)'!$A$10:$V$41,18)</f>
      </c>
      <c r="H29" s="242">
        <f t="shared" si="0"/>
      </c>
      <c r="I29" s="4"/>
      <c r="J29" s="4"/>
      <c r="K29" s="4"/>
      <c r="L29" s="4"/>
    </row>
    <row r="30" spans="1:12" ht="19.5" customHeight="1">
      <c r="A30" s="294"/>
      <c r="B30" s="177">
        <f>'16(D)'!K28</f>
        <v>10</v>
      </c>
      <c r="C30" s="27"/>
      <c r="D30" s="27"/>
      <c r="E30" s="27"/>
      <c r="F30" s="29">
        <f>VLOOKUP(B30,'ListaTG(D)'!$A$10:$V$41,21)</f>
      </c>
      <c r="G30" s="172">
        <f>VLOOKUP(B30,'ListaTG(D)'!$A$10:$V$41,22)</f>
      </c>
      <c r="H30" s="242">
        <f t="shared" si="0"/>
      </c>
      <c r="I30" s="4"/>
      <c r="J30" s="4"/>
      <c r="K30" s="4"/>
      <c r="L30" s="4"/>
    </row>
    <row r="31" spans="1:12" ht="19.5" customHeight="1">
      <c r="A31" s="294"/>
      <c r="B31" s="177">
        <f>'16(D)'!K36</f>
        <v>0</v>
      </c>
      <c r="C31" s="27"/>
      <c r="D31" s="27"/>
      <c r="E31" s="27"/>
      <c r="F31" s="29"/>
      <c r="G31" s="172"/>
      <c r="H31" s="242">
        <f t="shared" si="0"/>
      </c>
      <c r="I31" s="4"/>
      <c r="J31" s="4"/>
      <c r="K31" s="4"/>
      <c r="L31" s="4"/>
    </row>
    <row r="32" spans="1:12" ht="19.5" customHeight="1">
      <c r="A32" s="294"/>
      <c r="B32" s="177">
        <f>'16(D)'!K36</f>
        <v>0</v>
      </c>
      <c r="C32" s="27"/>
      <c r="D32" s="27"/>
      <c r="E32" s="27"/>
      <c r="F32" s="29"/>
      <c r="G32" s="172"/>
      <c r="H32" s="242">
        <f t="shared" si="0"/>
      </c>
      <c r="I32" s="4"/>
      <c r="J32" s="4"/>
      <c r="K32" s="4"/>
      <c r="L32" s="4"/>
    </row>
    <row r="33" spans="1:12" ht="19.5" customHeight="1">
      <c r="A33" s="294"/>
      <c r="B33" s="177">
        <f>'16(D)'!K44</f>
        <v>0</v>
      </c>
      <c r="C33" s="27"/>
      <c r="D33" s="27"/>
      <c r="E33" s="27"/>
      <c r="F33" s="29"/>
      <c r="G33" s="172"/>
      <c r="H33" s="242">
        <f t="shared" si="0"/>
      </c>
      <c r="I33" s="4"/>
      <c r="J33" s="4"/>
      <c r="K33" s="4"/>
      <c r="L33" s="4"/>
    </row>
    <row r="34" spans="1:12" ht="19.5" customHeight="1">
      <c r="A34" s="294"/>
      <c r="B34" s="176">
        <f>'16(D)'!K44</f>
        <v>0</v>
      </c>
      <c r="C34" s="27"/>
      <c r="D34" s="27"/>
      <c r="E34" s="27"/>
      <c r="F34" s="29"/>
      <c r="G34" s="172"/>
      <c r="H34" s="242">
        <f t="shared" si="0"/>
      </c>
      <c r="I34" s="4"/>
      <c r="J34" s="4"/>
      <c r="K34" s="4"/>
      <c r="L34" s="4"/>
    </row>
    <row r="35" spans="1:12" ht="19.5" customHeight="1">
      <c r="A35" s="294"/>
      <c r="B35" s="177">
        <f>'16(D)'!K52</f>
        <v>10</v>
      </c>
      <c r="C35" s="27"/>
      <c r="D35" s="27"/>
      <c r="E35" s="27"/>
      <c r="F35" s="29">
        <f>VLOOKUP(B35,'ListaTG(D)'!$A$10:$V$41,17)</f>
      </c>
      <c r="G35" s="172">
        <f>VLOOKUP(B35,'ListaTG(D)'!$A$10:$V$41,18)</f>
      </c>
      <c r="H35" s="242">
        <f t="shared" si="0"/>
      </c>
      <c r="I35" s="4"/>
      <c r="J35" s="4"/>
      <c r="K35" s="4"/>
      <c r="L35" s="4"/>
    </row>
    <row r="36" spans="1:12" ht="19.5" customHeight="1">
      <c r="A36" s="294"/>
      <c r="B36" s="177">
        <f>'16(D)'!K52</f>
        <v>10</v>
      </c>
      <c r="C36" s="27"/>
      <c r="D36" s="27"/>
      <c r="E36" s="27"/>
      <c r="F36" s="29">
        <f>VLOOKUP(B36,'ListaTG(D)'!$A$10:$V$41,21)</f>
      </c>
      <c r="G36" s="172">
        <f>VLOOKUP(B36,'ListaTG(D)'!$A$10:$V$41,22)</f>
      </c>
      <c r="H36" s="242">
        <f t="shared" si="0"/>
      </c>
      <c r="I36" s="4"/>
      <c r="J36" s="4"/>
      <c r="K36" s="4"/>
      <c r="L36" s="4"/>
    </row>
    <row r="37" spans="1:12" ht="19.5" customHeight="1">
      <c r="A37" s="294"/>
      <c r="B37" s="177">
        <f>'16(D)'!K60</f>
        <v>0</v>
      </c>
      <c r="C37" s="27"/>
      <c r="D37" s="27"/>
      <c r="E37" s="27"/>
      <c r="F37" s="29"/>
      <c r="G37" s="172"/>
      <c r="H37" s="242">
        <f t="shared" si="0"/>
      </c>
      <c r="I37" s="4"/>
      <c r="J37" s="4"/>
      <c r="K37" s="4"/>
      <c r="L37" s="4"/>
    </row>
    <row r="38" spans="1:12" ht="19.5" customHeight="1">
      <c r="A38" s="294"/>
      <c r="B38" s="176">
        <f>'16(D)'!K60</f>
        <v>0</v>
      </c>
      <c r="C38" s="27"/>
      <c r="D38" s="27"/>
      <c r="E38" s="27"/>
      <c r="F38" s="29"/>
      <c r="G38" s="172"/>
      <c r="H38" s="242">
        <f t="shared" si="0"/>
      </c>
      <c r="I38" s="4"/>
      <c r="J38" s="4"/>
      <c r="K38" s="4"/>
      <c r="L38" s="4"/>
    </row>
    <row r="39" spans="1:12" ht="19.5" customHeight="1">
      <c r="A39" s="294"/>
      <c r="B39" s="177">
        <f>'16(D)'!K68</f>
        <v>0</v>
      </c>
      <c r="C39" s="27"/>
      <c r="D39" s="27"/>
      <c r="E39" s="27"/>
      <c r="F39" s="29"/>
      <c r="G39" s="172"/>
      <c r="H39" s="242">
        <f t="shared" si="0"/>
      </c>
      <c r="I39" s="4"/>
      <c r="J39" s="4"/>
      <c r="K39" s="4"/>
      <c r="L39" s="4"/>
    </row>
    <row r="40" spans="1:12" ht="19.5" customHeight="1" thickBot="1">
      <c r="A40" s="297"/>
      <c r="B40" s="178">
        <f>'16(D)'!K68</f>
        <v>0</v>
      </c>
      <c r="C40" s="27"/>
      <c r="D40" s="27"/>
      <c r="E40" s="27"/>
      <c r="F40" s="29"/>
      <c r="G40" s="172"/>
      <c r="H40" s="242">
        <f>IF((D$5=1),"1",IF((D$5=2),"1",IF((D$5=3),"1",IF((D$5=4),"1",IF((D$5=5),"1","")))))</f>
      </c>
      <c r="I40" s="4"/>
      <c r="J40" s="4"/>
      <c r="K40" s="4"/>
      <c r="L40" s="4"/>
    </row>
    <row r="41" spans="1:12" ht="19.5" customHeight="1">
      <c r="A41" s="165"/>
      <c r="B41" s="165"/>
      <c r="C41" s="166"/>
      <c r="D41" s="166"/>
      <c r="E41" s="167"/>
      <c r="F41" s="168"/>
      <c r="G41" s="169"/>
      <c r="H41" s="165"/>
      <c r="I41" s="7"/>
      <c r="J41" s="7"/>
      <c r="K41" s="7"/>
      <c r="L41" s="7"/>
    </row>
    <row r="42" spans="1:12" ht="19.5" customHeight="1">
      <c r="A42" s="154"/>
      <c r="B42" s="154"/>
      <c r="C42" s="160"/>
      <c r="D42" s="160"/>
      <c r="E42" s="161"/>
      <c r="F42" s="162"/>
      <c r="G42" s="163"/>
      <c r="H42" s="154"/>
      <c r="I42" s="7"/>
      <c r="J42" s="7"/>
      <c r="K42" s="7"/>
      <c r="L42" s="7"/>
    </row>
    <row r="43" spans="1:12" ht="19.5" customHeight="1">
      <c r="A43" s="154"/>
      <c r="B43" s="154"/>
      <c r="C43" s="160"/>
      <c r="D43" s="160"/>
      <c r="E43" s="160"/>
      <c r="F43" s="162"/>
      <c r="G43" s="163"/>
      <c r="H43" s="154"/>
      <c r="I43" s="7"/>
      <c r="J43" s="7"/>
      <c r="K43" s="7"/>
      <c r="L43" s="7"/>
    </row>
    <row r="44" spans="1:12" ht="19.5" customHeight="1">
      <c r="A44" s="154"/>
      <c r="B44" s="154"/>
      <c r="C44" s="160"/>
      <c r="D44" s="160"/>
      <c r="E44" s="160"/>
      <c r="F44" s="154"/>
      <c r="G44" s="163"/>
      <c r="H44" s="154"/>
      <c r="I44" s="7"/>
      <c r="J44" s="7"/>
      <c r="K44" s="7"/>
      <c r="L44" s="7"/>
    </row>
    <row r="45" spans="1:12" ht="19.5" customHeight="1">
      <c r="A45" s="154"/>
      <c r="B45" s="154"/>
      <c r="C45" s="160"/>
      <c r="D45" s="160"/>
      <c r="E45" s="161"/>
      <c r="F45" s="154"/>
      <c r="G45" s="163"/>
      <c r="H45" s="154"/>
      <c r="I45" s="7"/>
      <c r="J45" s="7"/>
      <c r="K45" s="7"/>
      <c r="L45" s="7"/>
    </row>
    <row r="46" spans="1:12" ht="19.5" customHeight="1">
      <c r="A46" s="154"/>
      <c r="B46" s="154"/>
      <c r="C46" s="160"/>
      <c r="D46" s="160"/>
      <c r="E46" s="161"/>
      <c r="F46" s="162"/>
      <c r="G46" s="163"/>
      <c r="H46" s="154"/>
      <c r="I46" s="7"/>
      <c r="J46" s="7"/>
      <c r="K46" s="7"/>
      <c r="L46" s="7"/>
    </row>
    <row r="47" spans="1:12" ht="19.5" customHeight="1">
      <c r="A47" s="154"/>
      <c r="B47" s="154"/>
      <c r="C47" s="160"/>
      <c r="D47" s="160"/>
      <c r="E47" s="161"/>
      <c r="F47" s="162"/>
      <c r="G47" s="163"/>
      <c r="H47" s="154"/>
      <c r="I47" s="7"/>
      <c r="J47" s="7"/>
      <c r="K47" s="7"/>
      <c r="L47" s="7"/>
    </row>
    <row r="48" spans="1:12" ht="19.5" customHeight="1">
      <c r="A48" s="154"/>
      <c r="B48" s="154"/>
      <c r="C48" s="160"/>
      <c r="D48" s="160"/>
      <c r="E48" s="161"/>
      <c r="F48" s="162"/>
      <c r="G48" s="163"/>
      <c r="H48" s="154"/>
      <c r="I48" s="7"/>
      <c r="J48" s="7"/>
      <c r="K48" s="7"/>
      <c r="L48" s="7"/>
    </row>
    <row r="49" spans="1:12" ht="19.5" customHeight="1">
      <c r="A49" s="154"/>
      <c r="B49" s="154"/>
      <c r="C49" s="160"/>
      <c r="D49" s="160"/>
      <c r="E49" s="161"/>
      <c r="F49" s="154"/>
      <c r="G49" s="163"/>
      <c r="H49" s="154"/>
      <c r="I49" s="7"/>
      <c r="J49" s="7"/>
      <c r="K49" s="7"/>
      <c r="L49" s="7"/>
    </row>
    <row r="50" spans="1:12" ht="19.5" customHeight="1">
      <c r="A50" s="154"/>
      <c r="B50" s="154"/>
      <c r="C50" s="160"/>
      <c r="D50" s="160"/>
      <c r="E50" s="161"/>
      <c r="F50" s="154"/>
      <c r="G50" s="163"/>
      <c r="H50" s="154"/>
      <c r="I50" s="7"/>
      <c r="J50" s="7"/>
      <c r="K50" s="7"/>
      <c r="L50" s="7"/>
    </row>
    <row r="51" spans="1:12" ht="19.5" customHeight="1">
      <c r="A51" s="154"/>
      <c r="B51" s="154"/>
      <c r="C51" s="160"/>
      <c r="D51" s="160"/>
      <c r="E51" s="160"/>
      <c r="F51" s="162"/>
      <c r="G51" s="163"/>
      <c r="H51" s="154"/>
      <c r="I51" s="7"/>
      <c r="J51" s="7"/>
      <c r="K51" s="7"/>
      <c r="L51" s="7"/>
    </row>
    <row r="52" spans="1:12" ht="19.5" customHeight="1">
      <c r="A52" s="154"/>
      <c r="B52" s="154"/>
      <c r="C52" s="160"/>
      <c r="D52" s="160"/>
      <c r="E52" s="161"/>
      <c r="F52" s="154"/>
      <c r="G52" s="163"/>
      <c r="H52" s="154"/>
      <c r="I52" s="7"/>
      <c r="J52" s="7"/>
      <c r="K52" s="7"/>
      <c r="L52" s="7"/>
    </row>
    <row r="53" spans="1:12" ht="19.5" customHeight="1">
      <c r="A53" s="154"/>
      <c r="B53" s="154"/>
      <c r="C53" s="160"/>
      <c r="D53" s="160"/>
      <c r="E53" s="161"/>
      <c r="F53" s="162"/>
      <c r="G53" s="163"/>
      <c r="H53" s="154"/>
      <c r="I53" s="7"/>
      <c r="J53" s="7"/>
      <c r="K53" s="7"/>
      <c r="L53" s="7"/>
    </row>
    <row r="54" spans="1:12" ht="19.5" customHeight="1">
      <c r="A54" s="154"/>
      <c r="B54" s="154"/>
      <c r="C54" s="160"/>
      <c r="D54" s="160"/>
      <c r="E54" s="161"/>
      <c r="F54" s="154"/>
      <c r="G54" s="163"/>
      <c r="H54" s="154"/>
      <c r="I54" s="7"/>
      <c r="J54" s="7"/>
      <c r="K54" s="7"/>
      <c r="L54" s="7"/>
    </row>
    <row r="55" spans="1:12" ht="19.5" customHeight="1">
      <c r="A55" s="154"/>
      <c r="B55" s="154"/>
      <c r="C55" s="160"/>
      <c r="D55" s="160"/>
      <c r="E55" s="161"/>
      <c r="F55" s="154"/>
      <c r="G55" s="163"/>
      <c r="H55" s="154"/>
      <c r="I55" s="7"/>
      <c r="J55" s="7"/>
      <c r="K55" s="7"/>
      <c r="L55" s="7"/>
    </row>
    <row r="56" spans="1:12" ht="19.5" customHeight="1">
      <c r="A56" s="154"/>
      <c r="B56" s="154"/>
      <c r="C56" s="160"/>
      <c r="D56" s="160"/>
      <c r="E56" s="161"/>
      <c r="F56" s="162"/>
      <c r="G56" s="163"/>
      <c r="H56" s="154"/>
      <c r="I56" s="7"/>
      <c r="J56" s="7"/>
      <c r="K56" s="7"/>
      <c r="L56" s="7"/>
    </row>
    <row r="57" spans="1:12" ht="19.5" customHeight="1">
      <c r="A57" s="154"/>
      <c r="B57" s="154"/>
      <c r="C57" s="160"/>
      <c r="D57" s="160"/>
      <c r="E57" s="161"/>
      <c r="F57" s="162"/>
      <c r="G57" s="163"/>
      <c r="H57" s="154"/>
      <c r="I57" s="7"/>
      <c r="J57" s="7"/>
      <c r="K57" s="7"/>
      <c r="L57" s="7"/>
    </row>
    <row r="58" spans="1:12" ht="19.5" customHeight="1">
      <c r="A58" s="154"/>
      <c r="B58" s="154"/>
      <c r="C58" s="160"/>
      <c r="D58" s="160"/>
      <c r="E58" s="160"/>
      <c r="F58" s="162"/>
      <c r="G58" s="163"/>
      <c r="H58" s="154"/>
      <c r="I58" s="7"/>
      <c r="J58" s="7"/>
      <c r="K58" s="7"/>
      <c r="L58" s="7"/>
    </row>
    <row r="59" spans="1:12" ht="19.5" customHeight="1">
      <c r="A59" s="154"/>
      <c r="B59" s="154"/>
      <c r="C59" s="160"/>
      <c r="D59" s="160"/>
      <c r="E59" s="161"/>
      <c r="F59" s="162"/>
      <c r="G59" s="163"/>
      <c r="H59" s="154"/>
      <c r="I59" s="7"/>
      <c r="J59" s="7"/>
      <c r="K59" s="7"/>
      <c r="L59" s="7"/>
    </row>
    <row r="60" spans="1:12" ht="19.5" customHeight="1">
      <c r="A60" s="154"/>
      <c r="B60" s="154"/>
      <c r="C60" s="160"/>
      <c r="D60" s="160"/>
      <c r="E60" s="161"/>
      <c r="F60" s="154"/>
      <c r="G60" s="163"/>
      <c r="H60" s="154"/>
      <c r="I60" s="7"/>
      <c r="J60" s="7"/>
      <c r="K60" s="7"/>
      <c r="L60" s="7"/>
    </row>
    <row r="61" spans="1:12" ht="19.5" customHeight="1">
      <c r="A61" s="154"/>
      <c r="B61" s="154"/>
      <c r="C61" s="160"/>
      <c r="D61" s="160"/>
      <c r="E61" s="161"/>
      <c r="F61" s="154"/>
      <c r="G61" s="163"/>
      <c r="H61" s="154"/>
      <c r="I61" s="7"/>
      <c r="J61" s="7"/>
      <c r="K61" s="7"/>
      <c r="L61" s="7"/>
    </row>
    <row r="62" spans="1:12" ht="19.5" customHeight="1">
      <c r="A62" s="154"/>
      <c r="B62" s="154"/>
      <c r="C62" s="160"/>
      <c r="D62" s="160"/>
      <c r="E62" s="164"/>
      <c r="F62" s="154"/>
      <c r="G62" s="163"/>
      <c r="H62" s="154"/>
      <c r="I62" s="7"/>
      <c r="J62" s="7"/>
      <c r="K62" s="7"/>
      <c r="L62" s="7"/>
    </row>
    <row r="63" spans="1:12" ht="19.5" customHeight="1">
      <c r="A63" s="154"/>
      <c r="B63" s="154"/>
      <c r="C63" s="160"/>
      <c r="D63" s="160"/>
      <c r="E63" s="160"/>
      <c r="F63" s="162"/>
      <c r="G63" s="163"/>
      <c r="H63" s="154"/>
      <c r="I63" s="7"/>
      <c r="J63" s="7"/>
      <c r="K63" s="7"/>
      <c r="L63" s="7"/>
    </row>
    <row r="64" spans="1:12" ht="19.5" customHeight="1">
      <c r="A64" s="154"/>
      <c r="B64" s="154"/>
      <c r="C64" s="160"/>
      <c r="D64" s="160"/>
      <c r="E64" s="160"/>
      <c r="F64" s="162"/>
      <c r="G64" s="163"/>
      <c r="H64" s="154"/>
      <c r="I64" s="7"/>
      <c r="J64" s="7"/>
      <c r="K64" s="7"/>
      <c r="L64" s="7"/>
    </row>
    <row r="65" spans="1:12" ht="19.5" customHeight="1">
      <c r="A65" s="154"/>
      <c r="B65" s="154"/>
      <c r="C65" s="160"/>
      <c r="D65" s="160"/>
      <c r="E65" s="161"/>
      <c r="F65" s="154"/>
      <c r="G65" s="163"/>
      <c r="H65" s="154"/>
      <c r="I65" s="7"/>
      <c r="J65" s="7"/>
      <c r="K65" s="7"/>
      <c r="L65" s="7"/>
    </row>
    <row r="66" spans="1:12" ht="19.5" customHeight="1">
      <c r="A66" s="154"/>
      <c r="B66" s="154"/>
      <c r="C66" s="160"/>
      <c r="D66" s="160"/>
      <c r="E66" s="160"/>
      <c r="F66" s="162"/>
      <c r="G66" s="163"/>
      <c r="H66" s="154"/>
      <c r="I66" s="7"/>
      <c r="J66" s="7"/>
      <c r="K66" s="7"/>
      <c r="L66" s="7"/>
    </row>
    <row r="67" spans="1:12" ht="19.5" customHeight="1">
      <c r="A67" s="154"/>
      <c r="B67" s="154"/>
      <c r="C67" s="160"/>
      <c r="D67" s="160"/>
      <c r="E67" s="161"/>
      <c r="F67" s="154"/>
      <c r="G67" s="163"/>
      <c r="H67" s="154"/>
      <c r="I67" s="7"/>
      <c r="J67" s="7"/>
      <c r="K67" s="7"/>
      <c r="L67" s="7"/>
    </row>
    <row r="68" spans="1:12" ht="19.5" customHeight="1">
      <c r="A68" s="154"/>
      <c r="B68" s="154"/>
      <c r="C68" s="160"/>
      <c r="D68" s="160"/>
      <c r="E68" s="161"/>
      <c r="F68" s="154"/>
      <c r="G68" s="163"/>
      <c r="H68" s="154"/>
      <c r="I68" s="7"/>
      <c r="J68" s="7"/>
      <c r="K68" s="7"/>
      <c r="L68" s="7"/>
    </row>
    <row r="69" spans="1:12" ht="19.5" customHeight="1">
      <c r="A69" s="154"/>
      <c r="B69" s="154"/>
      <c r="C69" s="160"/>
      <c r="D69" s="160"/>
      <c r="E69" s="160"/>
      <c r="F69" s="162"/>
      <c r="G69" s="163"/>
      <c r="H69" s="154"/>
      <c r="I69" s="7"/>
      <c r="J69" s="7"/>
      <c r="K69" s="7"/>
      <c r="L69" s="7"/>
    </row>
    <row r="70" spans="1:12" ht="19.5" customHeight="1">
      <c r="A70" s="154"/>
      <c r="B70" s="154"/>
      <c r="C70" s="160"/>
      <c r="D70" s="160"/>
      <c r="E70" s="160"/>
      <c r="F70" s="162"/>
      <c r="G70" s="163"/>
      <c r="H70" s="154"/>
      <c r="I70" s="7"/>
      <c r="J70" s="7"/>
      <c r="K70" s="7"/>
      <c r="L70" s="7"/>
    </row>
    <row r="71" spans="1:12" ht="19.5" customHeight="1">
      <c r="A71" s="154"/>
      <c r="B71" s="154"/>
      <c r="C71" s="160"/>
      <c r="D71" s="160"/>
      <c r="E71" s="161"/>
      <c r="F71" s="162"/>
      <c r="G71" s="163"/>
      <c r="H71" s="154"/>
      <c r="I71" s="7"/>
      <c r="J71" s="7"/>
      <c r="K71" s="7"/>
      <c r="L71" s="7"/>
    </row>
    <row r="72" spans="1:12" ht="19.5" customHeight="1">
      <c r="A72" s="154"/>
      <c r="B72" s="154"/>
      <c r="C72" s="160"/>
      <c r="D72" s="160"/>
      <c r="E72" s="161"/>
      <c r="F72" s="162"/>
      <c r="G72" s="163"/>
      <c r="H72" s="154"/>
      <c r="I72" s="7"/>
      <c r="J72" s="7"/>
      <c r="K72" s="7"/>
      <c r="L72" s="7"/>
    </row>
    <row r="73" spans="1:12" ht="12.75">
      <c r="A73" s="7"/>
      <c r="B73" s="7"/>
      <c r="C73" s="7"/>
      <c r="D73" s="7"/>
      <c r="E73" s="7"/>
      <c r="F73" s="7"/>
      <c r="G73" s="7"/>
      <c r="H73" s="7"/>
      <c r="I73" s="7"/>
      <c r="J73" s="7"/>
      <c r="K73" s="7"/>
      <c r="L73" s="7"/>
    </row>
    <row r="74" spans="1:12" ht="12.75">
      <c r="A74" s="7"/>
      <c r="B74" s="7"/>
      <c r="C74" s="7"/>
      <c r="D74" s="7"/>
      <c r="E74" s="7"/>
      <c r="F74" s="7"/>
      <c r="G74" s="7"/>
      <c r="H74" s="7"/>
      <c r="I74" s="7"/>
      <c r="J74" s="7"/>
      <c r="K74" s="7"/>
      <c r="L74" s="7"/>
    </row>
    <row r="75" spans="1:12" ht="12.75">
      <c r="A75" s="7"/>
      <c r="B75" s="7"/>
      <c r="C75" s="7"/>
      <c r="D75" s="7"/>
      <c r="E75" s="7"/>
      <c r="F75" s="7"/>
      <c r="G75" s="7"/>
      <c r="H75" s="7"/>
      <c r="I75" s="7"/>
      <c r="J75" s="7"/>
      <c r="K75" s="7"/>
      <c r="L75" s="7"/>
    </row>
    <row r="76" spans="1:12" ht="12.75">
      <c r="A76" s="7"/>
      <c r="B76" s="7"/>
      <c r="C76" s="7"/>
      <c r="D76" s="7"/>
      <c r="E76" s="7"/>
      <c r="F76" s="7"/>
      <c r="G76" s="7"/>
      <c r="H76" s="7"/>
      <c r="I76" s="7"/>
      <c r="J76" s="7"/>
      <c r="K76" s="7"/>
      <c r="L76" s="7"/>
    </row>
    <row r="77" spans="1:12" ht="12.75">
      <c r="A77" s="7"/>
      <c r="B77" s="7"/>
      <c r="C77" s="7"/>
      <c r="D77" s="7"/>
      <c r="E77" s="7"/>
      <c r="F77" s="7"/>
      <c r="G77" s="7"/>
      <c r="H77" s="7"/>
      <c r="I77" s="7"/>
      <c r="J77" s="7"/>
      <c r="K77" s="7"/>
      <c r="L77" s="7"/>
    </row>
    <row r="78" spans="1:12" ht="12.75">
      <c r="A78" s="7"/>
      <c r="B78" s="7"/>
      <c r="C78" s="7"/>
      <c r="D78" s="7"/>
      <c r="E78" s="7"/>
      <c r="F78" s="7"/>
      <c r="G78" s="7"/>
      <c r="H78" s="7"/>
      <c r="I78" s="7"/>
      <c r="J78" s="7"/>
      <c r="K78" s="7"/>
      <c r="L78" s="7"/>
    </row>
    <row r="79" spans="1:12" ht="12.75">
      <c r="A79" s="7"/>
      <c r="B79" s="7"/>
      <c r="C79" s="7"/>
      <c r="D79" s="7"/>
      <c r="E79" s="7"/>
      <c r="F79" s="7"/>
      <c r="G79" s="7"/>
      <c r="H79" s="7"/>
      <c r="I79" s="7"/>
      <c r="J79" s="7"/>
      <c r="K79" s="7"/>
      <c r="L79" s="7"/>
    </row>
    <row r="80" spans="1:12" ht="12.75">
      <c r="A80" s="7"/>
      <c r="B80" s="7"/>
      <c r="C80" s="7"/>
      <c r="D80" s="7"/>
      <c r="E80" s="7"/>
      <c r="F80" s="7"/>
      <c r="G80" s="7"/>
      <c r="H80" s="7"/>
      <c r="I80" s="7"/>
      <c r="J80" s="7"/>
      <c r="K80" s="7"/>
      <c r="L80" s="7"/>
    </row>
  </sheetData>
  <sheetProtection/>
  <mergeCells count="16">
    <mergeCell ref="A37:A38"/>
    <mergeCell ref="A39:A40"/>
    <mergeCell ref="A9:A10"/>
    <mergeCell ref="A11:A12"/>
    <mergeCell ref="A13:A14"/>
    <mergeCell ref="A15:A16"/>
    <mergeCell ref="A17:A18"/>
    <mergeCell ref="A19:A20"/>
    <mergeCell ref="A21:A22"/>
    <mergeCell ref="A23:A24"/>
    <mergeCell ref="A33:A34"/>
    <mergeCell ref="A35:A36"/>
    <mergeCell ref="A25:A26"/>
    <mergeCell ref="A27:A28"/>
    <mergeCell ref="A29:A30"/>
    <mergeCell ref="A31:A32"/>
  </mergeCells>
  <printOptions/>
  <pageMargins left="0.35433070866141736" right="0.35433070866141736" top="0.5905511811023623" bottom="0.5905511811023623" header="0" footer="0"/>
  <pageSetup horizontalDpi="300" verticalDpi="300" orientation="portrait" paperSize="9" r:id="rId2"/>
  <drawing r:id="rId1"/>
</worksheet>
</file>

<file path=xl/worksheets/sheet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SKT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Piotrek</dc:creator>
  <cp:keywords/>
  <dc:description/>
  <cp:lastModifiedBy>magowskim</cp:lastModifiedBy>
  <cp:lastPrinted>2013-05-19T10:50:06Z</cp:lastPrinted>
  <dcterms:created xsi:type="dcterms:W3CDTF">2003-10-15T19:07:07Z</dcterms:created>
  <dcterms:modified xsi:type="dcterms:W3CDTF">2013-05-20T19:43:29Z</dcterms:modified>
  <cp:category/>
  <cp:version/>
  <cp:contentType/>
  <cp:contentStatus/>
</cp:coreProperties>
</file>